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884" documentId="120_S{2AC9BD13-BADA-5192-A53E-5A8FF88502F6}" xr6:coauthVersionLast="47" xr6:coauthVersionMax="47" xr10:uidLastSave="{AECA12D7-7D9B-4F67-BCC6-375B6C776A8B}"/>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D7" i="3"/>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L21" i="5"/>
  <c r="L22" i="5"/>
  <c r="L23" i="5"/>
  <c r="L24" i="5"/>
  <c r="L25" i="5"/>
  <c r="L26" i="5"/>
  <c r="L27" i="5"/>
  <c r="L28" i="5"/>
  <c r="L29" i="5"/>
  <c r="L30" i="5"/>
  <c r="J21" i="5"/>
  <c r="J22" i="5"/>
  <c r="J23" i="5"/>
  <c r="J24" i="5"/>
  <c r="J25" i="5"/>
  <c r="J26" i="5"/>
  <c r="J27" i="5"/>
  <c r="J28" i="5"/>
  <c r="J29" i="5"/>
  <c r="J30" i="5"/>
  <c r="I21" i="5"/>
  <c r="I22" i="5"/>
  <c r="I23" i="5"/>
  <c r="I24" i="5"/>
  <c r="I25" i="5"/>
  <c r="I26" i="5"/>
  <c r="I27" i="5"/>
  <c r="I28" i="5"/>
  <c r="I29" i="5"/>
  <c r="I30" i="5"/>
  <c r="G21" i="5"/>
  <c r="G22" i="5"/>
  <c r="G23" i="5"/>
  <c r="G24" i="5"/>
  <c r="G25" i="5"/>
  <c r="G26" i="5"/>
  <c r="G27" i="5"/>
  <c r="G28" i="5"/>
  <c r="G29" i="5"/>
  <c r="G30" i="5"/>
  <c r="B21" i="5"/>
  <c r="B22" i="5"/>
  <c r="B23" i="5"/>
  <c r="B24" i="5"/>
  <c r="B25" i="5"/>
  <c r="B26" i="5"/>
  <c r="B27" i="5"/>
  <c r="B28" i="5"/>
  <c r="B29" i="5"/>
  <c r="B30" i="5"/>
  <c r="D6" i="3"/>
  <c r="D3"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D2"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<sst xmlns="http://schemas.openxmlformats.org/spreadsheetml/2006/main" count="181604" uniqueCount="39216">
  <si>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</si>
  <si>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</si>
  <si>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</si>
  <si>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</si>
  <si>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</si>
  <si>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</si>
  <si>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</si>
  <si>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</si>
  <si>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</si>
  <si>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</si>
  <si>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</si>
  <si>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</si>
  <si>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</si>
  <si>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</si>
  <si>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</si>
  <si>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</si>
  <si>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</si>
  <si>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</si>
  <si>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</si>
  <si>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</si>
  <si>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</si>
  <si>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</si>
  <si>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</si>
  <si>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</si>
  <si>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</si>
  <si>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</si>
  <si>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</si>
  <si>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</si>
  <si>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</si>
  <si>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</si>
  <si>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</si>
  <si>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</si>
  <si>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</si>
  <si>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</si>
  <si>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</si>
  <si>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</si>
  <si>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</si>
  <si>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</si>
  <si>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</si>
  <si>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</si>
  <si>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</si>
  <si>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</si>
  <si>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</si>
  <si>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</si>
  <si>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</si>
  <si>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</si>
  <si>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</si>
  <si>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</si>
  <si>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</si>
  <si>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</si>
  <si>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</si>
  <si>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</si>
  <si>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</si>
  <si>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</si>
  <si>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</si>
  <si>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</si>
  <si>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</si>
  <si>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</si>
  <si>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</si>
  <si>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</si>
  <si>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</si>
  <si>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</si>
  <si>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</si>
  <si>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</si>
  <si>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</si>
  <si>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</si>
  <si>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</si>
  <si>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</si>
  <si>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</si>
  <si>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</si>
  <si>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</si>
  <si>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</si>
  <si>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</si>
  <si>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</si>
  <si>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</si>
  <si>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</si>
  <si>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</si>
  <si>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</si>
  <si>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</si>
  <si>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</si>
  <si>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</si>
  <si>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</si>
  <si>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</si>
  <si>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</si>
  <si>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</si>
  <si>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</si>
  <si>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</si>
  <si>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</si>
  <si>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</si>
  <si>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</si>
  <si>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</si>
  <si>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</si>
  <si>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</si>
  <si>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</si>
  <si>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</si>
  <si>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</si>
  <si>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</si>
  <si>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</si>
  <si>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</si>
  <si>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</si>
  <si>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</si>
  <si>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</si>
  <si>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</si>
  <si>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</si>
  <si>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</si>
  <si>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</si>
  <si>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</si>
  <si>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</si>
  <si>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</si>
  <si>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</si>
  <si>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</si>
  <si>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</si>
  <si>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</si>
  <si>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</si>
  <si>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</si>
  <si>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</si>
  <si>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</si>
  <si>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</si>
  <si>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</si>
  <si>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</si>
  <si>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</si>
  <si>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</si>
  <si>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</si>
  <si>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</si>
  <si>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</si>
  <si>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</si>
  <si>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</si>
  <si>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</si>
  <si>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</si>
  <si>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</si>
  <si>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</si>
  <si>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</si>
  <si>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</si>
  <si>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</si>
  <si>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</si>
  <si>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</si>
  <si>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</si>
  <si>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</si>
  <si>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</si>
  <si>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</si>
  <si>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</si>
  <si>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</si>
  <si>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</si>
  <si>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</si>
  <si>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</si>
  <si>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</si>
  <si>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</si>
  <si>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</si>
  <si>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</si>
  <si>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</si>
  <si>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</si>
  <si>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</si>
  <si>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</si>
  <si>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</si>
  <si>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</si>
  <si>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</si>
  <si>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</si>
  <si>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</si>
  <si>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</si>
  <si>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</si>
  <si>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</si>
  <si>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</si>
  <si>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</si>
  <si>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</si>
  <si>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</si>
  <si>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</si>
  <si>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</si>
  <si>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</si>
  <si>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</si>
  <si>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</si>
  <si>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</si>
  <si>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</si>
  <si>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</si>
  <si>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</si>
  <si>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</si>
  <si>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</si>
  <si>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</si>
  <si>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</si>
  <si>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</si>
  <si>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</si>
  <si>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</si>
  <si>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</si>
  <si>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</si>
  <si>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</si>
  <si>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</si>
  <si>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</si>
  <si>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</si>
  <si>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</si>
  <si>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</si>
  <si>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</si>
  <si>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</si>
  <si>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</si>
  <si>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</si>
  <si>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</si>
  <si>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</si>
  <si>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</si>
  <si>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</si>
  <si>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</si>
  <si>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</si>
  <si>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</si>
  <si>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</si>
  <si>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</si>
  <si>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</si>
  <si>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</si>
  <si>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</si>
  <si>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</si>
  <si>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</si>
  <si>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</si>
  <si>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</si>
  <si>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</si>
  <si>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</si>
  <si>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</si>
  <si>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</si>
  <si>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</si>
  <si>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</si>
  <si>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</si>
  <si>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</si>
  <si>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</si>
  <si>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</si>
  <si>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</si>
  <si>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</si>
  <si>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</si>
  <si>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</si>
  <si>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</si>
  <si>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</si>
  <si>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</si>
  <si>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</si>
  <si>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</si>
  <si>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</si>
  <si>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</si>
  <si>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</si>
  <si>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</si>
  <si>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</si>
  <si>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</si>
  <si>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</si>
  <si>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</si>
  <si>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</si>
  <si>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</si>
  <si>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</si>
  <si>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</si>
  <si>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</si>
  <si>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</si>
  <si>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</si>
  <si>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</si>
  <si>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</si>
  <si>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</si>
  <si>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</si>
  <si>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</si>
  <si>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</si>
  <si>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</si>
  <si>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</si>
  <si>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</si>
  <si>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</si>
  <si>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</si>
  <si>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</si>
  <si>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</si>
  <si>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</si>
  <si>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</si>
  <si>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</si>
  <si>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</si>
  <si>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</si>
  <si>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</si>
  <si>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</si>
  <si>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</si>
  <si>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</si>
  <si>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</si>
  <si>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</si>
  <si>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</si>
  <si>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</si>
  <si>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</si>
  <si>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</si>
  <si>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</si>
  <si>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</si>
  <si>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</si>
  <si>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</si>
  <si>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</si>
  <si>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</si>
  <si>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</si>
  <si>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</si>
  <si>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</si>
  <si>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</si>
  <si>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</si>
  <si>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</si>
  <si>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</si>
  <si>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</si>
  <si>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</si>
  <si>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</si>
  <si>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</si>
  <si>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</si>
  <si>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</si>
  <si>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</si>
  <si>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</si>
  <si>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</si>
  <si>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</si>
  <si>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</si>
  <si>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</si>
  <si>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</si>
  <si>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</si>
  <si>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</si>
  <si>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</si>
  <si>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</si>
  <si>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</si>
  <si>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</si>
  <si>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</si>
  <si>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</si>
  <si>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</si>
  <si>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</si>
  <si>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</si>
  <si>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</si>
  <si>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</si>
  <si>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</si>
  <si>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</si>
  <si>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</si>
  <si>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</si>
  <si>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</si>
  <si>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</si>
  <si>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</si>
  <si>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</si>
  <si>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</si>
  <si>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</si>
  <si>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</si>
  <si>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</si>
  <si>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</si>
  <si>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</si>
  <si>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</si>
  <si>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</si>
  <si>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</si>
  <si>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</si>
  <si>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</si>
  <si>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</si>
  <si>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</si>
  <si>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</si>
  <si>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</si>
  <si>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</si>
  <si>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</si>
  <si>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</si>
  <si>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</si>
  <si>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</si>
  <si>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</si>
  <si>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</si>
  <si>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</si>
  <si>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</si>
  <si>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</si>
  <si>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</si>
  <si>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</si>
  <si>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</si>
  <si>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</si>
  <si>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</si>
  <si>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</si>
  <si>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</si>
  <si>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</si>
  <si>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</si>
  <si>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</si>
  <si>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</si>
  <si>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</si>
  <si>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</si>
  <si>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</si>
  <si>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</si>
  <si>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</si>
  <si>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</si>
  <si>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</si>
  <si>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</si>
  <si>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</si>
  <si>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</si>
  <si>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</si>
  <si>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</si>
  <si>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</si>
  <si>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</si>
  <si>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</si>
  <si>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</si>
  <si>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</si>
  <si>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</si>
  <si>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</si>
  <si>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</si>
  <si>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</si>
  <si>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</si>
  <si>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</si>
  <si>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</si>
  <si>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</si>
  <si>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</si>
  <si>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</si>
  <si>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</si>
  <si>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</si>
  <si>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</si>
  <si>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</si>
  <si>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</si>
  <si>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</si>
  <si>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</si>
  <si>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</si>
  <si>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</si>
  <si>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</si>
  <si>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</si>
  <si>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</si>
  <si>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</si>
  <si>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</si>
  <si>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</si>
  <si>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</si>
  <si>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</si>
  <si>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</si>
  <si>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</si>
  <si>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</si>
  <si>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</si>
  <si>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</si>
  <si>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</si>
  <si>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</si>
  <si>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</si>
  <si>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</si>
  <si>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</si>
  <si>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</si>
  <si>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</si>
  <si>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</si>
  <si>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</si>
  <si>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</si>
  <si>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</si>
  <si>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</si>
  <si>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</si>
  <si>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</si>
  <si>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</si>
  <si>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</si>
  <si>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</si>
  <si>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</si>
  <si>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</si>
  <si>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</si>
  <si>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</si>
  <si>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</si>
  <si>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</si>
  <si>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</si>
  <si>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</si>
  <si>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</si>
  <si>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</si>
  <si>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</si>
  <si>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</si>
  <si>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</si>
  <si>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</si>
  <si>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</si>
  <si>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</si>
  <si>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</si>
  <si>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</si>
  <si>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</si>
  <si>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</si>
  <si>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</si>
  <si>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</si>
  <si>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</si>
  <si>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</si>
  <si>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</si>
  <si>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</si>
  <si>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</si>
  <si>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</si>
  <si>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</si>
  <si>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</si>
  <si>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</si>
  <si>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</si>
  <si>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</si>
  <si>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</si>
  <si>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</si>
  <si>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</si>
  <si>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</si>
  <si>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</si>
  <si>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</si>
  <si>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</si>
  <si>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</si>
  <si>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</si>
  <si>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</si>
  <si>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</si>
  <si>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</si>
  <si>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</si>
  <si>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</si>
  <si>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</si>
  <si>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</si>
  <si>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</si>
  <si>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</si>
  <si>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</si>
  <si>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</si>
  <si>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</si>
  <si>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</si>
  <si>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</si>
  <si>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</si>
  <si>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</si>
  <si>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</si>
  <si>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</si>
  <si>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</si>
  <si>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</si>
  <si>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</si>
  <si>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</si>
  <si>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</si>
  <si>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</si>
  <si>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</si>
  <si>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</si>
  <si>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</si>
  <si>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</si>
  <si>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</si>
  <si>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</si>
  <si>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</si>
  <si>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</si>
  <si>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</si>
  <si>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</si>
  <si>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</si>
  <si>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</si>
  <si>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</si>
  <si>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</si>
  <si>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</si>
  <si>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</si>
  <si>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</si>
  <si>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</si>
  <si>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</si>
  <si>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</si>
  <si>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</si>
  <si>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</si>
  <si>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</si>
  <si>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</si>
  <si>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</si>
  <si>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</si>
  <si>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</si>
  <si>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</si>
  <si>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</si>
  <si>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</si>
  <si>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</si>
  <si>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</si>
  <si>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</si>
  <si>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</si>
  <si>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</si>
  <si>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</si>
  <si>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</si>
  <si>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</si>
  <si>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</si>
  <si>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</si>
  <si>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</si>
  <si>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</si>
  <si>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</si>
  <si>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</si>
  <si>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</si>
  <si>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</si>
  <si>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</si>
  <si>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</si>
  <si>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</si>
  <si>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</si>
  <si>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</si>
  <si>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</si>
  <si>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</si>
  <si>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</si>
  <si>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</si>
  <si>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</si>
  <si>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</si>
  <si>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</si>
  <si>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</si>
  <si>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</si>
  <si>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</si>
  <si>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</si>
  <si>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</si>
  <si>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</si>
  <si>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</si>
  <si>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</si>
  <si>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</si>
  <si>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</si>
  <si>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</si>
  <si>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</si>
  <si>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</si>
  <si>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</si>
  <si>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</si>
  <si>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</si>
  <si>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</si>
  <si>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</si>
  <si>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</si>
  <si>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</si>
  <si>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</si>
  <si>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</si>
  <si>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</si>
  <si>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</si>
  <si>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</si>
  <si>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</si>
  <si>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</si>
  <si>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</si>
  <si>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</si>
  <si>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</si>
  <si>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</si>
  <si>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</si>
  <si>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</si>
  <si>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</si>
  <si>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</si>
  <si>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</si>
  <si>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</si>
  <si>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</si>
  <si>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</si>
  <si>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</si>
  <si>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</si>
  <si>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</si>
  <si>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</si>
  <si>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</si>
  <si>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</si>
  <si>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</si>
  <si>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</si>
  <si>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</si>
  <si>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</si>
  <si>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</si>
  <si>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</si>
  <si>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</si>
  <si>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</si>
  <si>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</si>
  <si>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</si>
  <si>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</si>
  <si>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</si>
  <si>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</si>
  <si>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</si>
  <si>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</si>
  <si>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</si>
  <si>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</si>
  <si>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</si>
  <si>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</si>
  <si>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</si>
  <si>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</si>
  <si>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</si>
  <si>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</si>
  <si>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</si>
  <si>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</si>
  <si>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</si>
  <si>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</si>
  <si>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</si>
  <si>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</si>
  <si>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</si>
  <si>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</si>
  <si>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</si>
  <si>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</si>
  <si>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</si>
  <si>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</si>
  <si>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</si>
  <si>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</si>
  <si>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</si>
  <si>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</si>
  <si>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</si>
  <si>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</si>
  <si>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</si>
  <si>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</si>
  <si>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</si>
  <si>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</si>
  <si>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</si>
  <si>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</si>
  <si>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</si>
  <si>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</si>
  <si>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</si>
  <si>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</si>
  <si>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</si>
  <si>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</si>
  <si>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</si>
  <si>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</si>
  <si>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</si>
  <si>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</si>
  <si>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</si>
  <si>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</si>
  <si>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</si>
  <si>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</si>
  <si>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</si>
  <si>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</si>
  <si>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</si>
  <si>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</si>
  <si>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</si>
  <si>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</si>
  <si>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</si>
  <si>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</si>
  <si>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</si>
  <si>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</si>
  <si>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</si>
  <si>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</si>
  <si>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</si>
  <si>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</si>
  <si>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</si>
  <si>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</si>
  <si>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</si>
  <si>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</si>
  <si>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</si>
  <si>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</si>
  <si>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</si>
  <si>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</si>
  <si>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</si>
  <si>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</si>
  <si>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</si>
  <si>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</si>
  <si>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</si>
  <si>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</si>
  <si>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</si>
  <si>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</si>
  <si>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</si>
  <si>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</si>
  <si>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</si>
  <si>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</si>
  <si>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</si>
  <si>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</si>
  <si>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</si>
  <si>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</si>
  <si>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</si>
  <si>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</si>
  <si>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</si>
  <si>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</si>
  <si>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</si>
  <si>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</si>
  <si>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</si>
  <si>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</si>
  <si>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</si>
  <si>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</si>
  <si>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</si>
  <si>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</si>
  <si>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</si>
  <si>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</si>
  <si>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</si>
  <si>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</si>
  <si>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</si>
  <si>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</si>
  <si>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</si>
  <si>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</si>
  <si>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</si>
  <si>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</si>
  <si>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</si>
  <si>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</si>
  <si>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</si>
  <si>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</si>
  <si>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</si>
  <si>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</si>
  <si>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</si>
  <si>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</si>
  <si>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</si>
  <si>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</si>
  <si>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</si>
  <si>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</si>
  <si>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</si>
  <si>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</si>
  <si>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</si>
  <si>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</si>
  <si>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</si>
  <si>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</si>
  <si>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</si>
  <si>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</si>
  <si>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</si>
  <si>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</si>
  <si>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</si>
  <si>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</si>
  <si>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</si>
  <si>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</si>
  <si>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</si>
  <si>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</si>
  <si>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</si>
  <si>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</si>
  <si>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</si>
  <si>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</si>
  <si>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</si>
  <si>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</si>
  <si>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</si>
  <si>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</si>
  <si>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</si>
  <si>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</si>
  <si>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</si>
  <si>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</si>
  <si>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</si>
  <si>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</si>
  <si>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</si>
  <si>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</si>
  <si>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</si>
  <si>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</si>
  <si>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</si>
  <si>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</si>
  <si>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</si>
  <si>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</si>
  <si>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</si>
  <si>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</si>
  <si>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</si>
  <si>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</si>
  <si>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</si>
  <si>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</si>
  <si>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</si>
  <si>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</si>
  <si>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</si>
  <si>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</si>
  <si>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</si>
  <si>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</si>
  <si>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</si>
  <si>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</si>
  <si>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</si>
  <si>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</si>
  <si>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</si>
  <si>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</si>
  <si>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</si>
  <si>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</si>
  <si>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</si>
  <si>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</si>
  <si>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</si>
  <si>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</si>
  <si>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</si>
  <si>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</si>
  <si>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</si>
  <si>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</si>
  <si>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</si>
  <si>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</si>
  <si>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</si>
  <si>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</si>
  <si>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</si>
  <si>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</si>
  <si>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</si>
  <si>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</si>
  <si>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</si>
  <si>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</si>
  <si>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</si>
  <si>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</si>
  <si>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</si>
  <si>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</si>
  <si>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</si>
  <si>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</si>
  <si>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</si>
  <si>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</si>
  <si>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</si>
  <si>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</si>
  <si>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</si>
  <si>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</si>
  <si>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</si>
  <si>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</si>
  <si>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</si>
  <si>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</si>
  <si>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</si>
  <si>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</si>
  <si>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</si>
  <si>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</si>
  <si>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</si>
  <si>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</si>
  <si>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</si>
  <si>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</si>
  <si>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</si>
  <si>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</si>
  <si>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</si>
  <si>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</si>
  <si>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</si>
  <si>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</si>
  <si>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</si>
  <si>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</si>
  <si>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</si>
  <si>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</si>
  <si>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</si>
  <si>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</si>
  <si>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</si>
  <si>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</si>
  <si>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</si>
  <si>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</si>
  <si>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</si>
  <si>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</si>
  <si>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</si>
  <si>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</si>
  <si>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</si>
  <si>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</si>
  <si>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</si>
  <si>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</si>
  <si>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</si>
  <si>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</si>
  <si>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</si>
  <si>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</si>
  <si>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</si>
  <si>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</si>
  <si>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</si>
  <si>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</si>
  <si>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</si>
  <si>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</si>
  <si>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</si>
  <si>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</si>
  <si>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</si>
  <si>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</si>
  <si>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</si>
  <si>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</si>
  <si>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</si>
  <si>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</si>
  <si>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</si>
  <si>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</si>
  <si>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</si>
  <si>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</si>
  <si>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</si>
  <si>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</si>
  <si>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</si>
  <si>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</si>
  <si>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</si>
  <si>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</si>
  <si>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</si>
  <si>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</si>
  <si>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</si>
  <si>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</si>
  <si>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</si>
  <si>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</si>
  <si>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</si>
  <si>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</si>
  <si>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</si>
  <si>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</si>
  <si>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</si>
  <si>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</si>
  <si>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</si>
  <si>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</si>
  <si>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</si>
  <si>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</si>
  <si>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</si>
  <si>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</si>
  <si>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</si>
  <si>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</si>
  <si>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</si>
  <si>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</si>
  <si>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</si>
  <si>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</si>
  <si>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</si>
  <si>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</si>
  <si>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</si>
  <si>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</si>
  <si>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</si>
  <si>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</si>
  <si>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</si>
  <si>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</si>
  <si>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</si>
  <si>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</si>
  <si>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</si>
  <si>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</si>
  <si>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</si>
  <si>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</si>
  <si>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</si>
  <si>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</si>
  <si>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</si>
  <si>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</si>
  <si>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</si>
  <si>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</si>
  <si>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</si>
  <si>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</si>
  <si>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</si>
  <si>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</si>
  <si>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</si>
  <si>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</si>
  <si>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</si>
  <si>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</si>
  <si>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</si>
  <si>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</si>
  <si>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</si>
  <si>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</si>
  <si>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</si>
  <si>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</si>
  <si>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</si>
  <si>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</si>
  <si>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</si>
  <si>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</si>
  <si>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</si>
  <si>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</si>
  <si>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</si>
  <si>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</si>
  <si>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</si>
  <si>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</si>
  <si>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</si>
  <si>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</si>
  <si>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</si>
  <si>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</si>
  <si>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</si>
  <si>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</si>
  <si>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</si>
  <si>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</si>
  <si>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</si>
  <si>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</si>
  <si>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</si>
  <si>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</si>
  <si>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</si>
  <si>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</si>
  <si>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</si>
  <si>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</si>
  <si>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</si>
  <si>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</si>
  <si>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</si>
  <si>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</si>
  <si>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</si>
  <si>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</si>
  <si>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</si>
  <si>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</si>
  <si>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</si>
  <si>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</si>
  <si>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</si>
  <si>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</si>
  <si>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</si>
  <si>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</si>
  <si>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</si>
  <si>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</si>
  <si>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</si>
  <si>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</si>
  <si>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</si>
  <si>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</si>
  <si>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</si>
  <si>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</si>
  <si>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</si>
  <si>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</si>
  <si>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</si>
  <si>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</si>
  <si>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</si>
  <si>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</si>
  <si>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</si>
  <si>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</si>
  <si>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</si>
  <si>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</si>
  <si>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</si>
  <si>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</si>
  <si>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</si>
  <si>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</si>
  <si>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</si>
  <si>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</si>
  <si>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</si>
  <si>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</si>
  <si>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</si>
  <si>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</si>
  <si>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</si>
  <si>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</si>
  <si>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</si>
  <si>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</si>
  <si>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</si>
  <si>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</si>
  <si>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</si>
  <si>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</si>
  <si>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</si>
  <si>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</si>
  <si>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</si>
  <si>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</si>
  <si>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</si>
  <si>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</si>
  <si>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</si>
  <si>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</si>
  <si>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</si>
  <si>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</si>
  <si>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</si>
  <si>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</si>
  <si>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</si>
  <si>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</si>
  <si>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</si>
  <si>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</si>
  <si>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</si>
  <si>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</si>
  <si>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</si>
  <si>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</si>
  <si>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</si>
  <si>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</si>
  <si>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</si>
  <si>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</si>
  <si>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</si>
  <si>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</si>
  <si>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</si>
  <si>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</si>
  <si>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</si>
  <si>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</si>
  <si>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</si>
  <si>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</si>
  <si>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</si>
  <si>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</si>
  <si>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</si>
  <si>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</si>
  <si>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</si>
  <si>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</si>
  <si>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</si>
  <si>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</si>
  <si>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</si>
  <si>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</si>
  <si>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</si>
  <si>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</si>
  <si>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</si>
  <si>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</si>
  <si>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</si>
  <si>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</si>
  <si>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</si>
  <si>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</si>
  <si>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</si>
  <si>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</si>
  <si>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</si>
  <si>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</si>
  <si>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</si>
  <si>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</si>
  <si>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</si>
  <si>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</si>
  <si>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</si>
  <si>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</si>
  <si>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</si>
  <si>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</si>
  <si>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</si>
  <si>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</si>
  <si>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</si>
  <si>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</si>
  <si>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</si>
  <si>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</si>
  <si>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</si>
  <si>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</si>
  <si>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</si>
  <si>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</si>
  <si>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</si>
  <si>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</si>
  <si>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</si>
  <si>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</si>
  <si>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</si>
  <si>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</si>
  <si>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</si>
  <si>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</si>
  <si>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</si>
  <si>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</si>
  <si>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</si>
  <si>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</si>
  <si>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</si>
  <si>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</si>
  <si>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</si>
  <si>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</si>
  <si>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</si>
  <si>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</si>
  <si>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</si>
  <si>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</si>
  <si>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</si>
  <si>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</si>
  <si>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</si>
  <si>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</si>
  <si>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</si>
  <si>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</si>
  <si>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</si>
  <si>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</si>
  <si>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</si>
  <si>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</si>
  <si>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</si>
  <si>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</si>
  <si>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</si>
  <si>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</si>
  <si>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</si>
  <si>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</si>
  <si>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</si>
  <si>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</si>
  <si>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</si>
  <si>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</si>
  <si>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</si>
  <si>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</si>
  <si>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</si>
  <si>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</si>
  <si>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</si>
  <si>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</si>
  <si>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</si>
  <si>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</si>
  <si>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</si>
  <si>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</si>
  <si>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</si>
  <si>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</si>
  <si>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</si>
  <si>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</si>
  <si>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</si>
  <si>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</si>
  <si>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</si>
  <si>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</si>
  <si>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</si>
  <si>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</si>
  <si>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</si>
  <si>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</si>
  <si>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</si>
  <si>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</si>
  <si>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</si>
  <si>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</si>
  <si>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</si>
  <si>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</si>
  <si>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</si>
  <si>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</si>
  <si>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</si>
  <si>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</si>
  <si>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</si>
  <si>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</si>
  <si>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</si>
  <si>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</si>
  <si>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</si>
  <si>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</si>
  <si>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</si>
  <si>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</si>
  <si>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</si>
  <si>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</si>
  <si>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</si>
  <si>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</si>
  <si>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</si>
  <si>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</si>
  <si>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</si>
  <si>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</si>
  <si>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</si>
  <si>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</si>
  <si>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</si>
  <si>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</si>
  <si>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</si>
  <si>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</si>
  <si>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</si>
  <si>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</si>
  <si>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</si>
  <si>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</si>
  <si>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</si>
  <si>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</si>
  <si>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</si>
  <si>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</si>
  <si>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</si>
  <si>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</si>
  <si>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</si>
  <si>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</si>
  <si>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</si>
  <si>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</si>
  <si>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</si>
  <si>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</si>
  <si>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</si>
  <si>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</si>
  <si>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</si>
  <si>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</si>
  <si>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</si>
  <si>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</si>
  <si>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</si>
  <si>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</si>
  <si>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</si>
  <si>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</si>
  <si>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</si>
  <si>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</si>
  <si>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</si>
  <si>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</si>
  <si>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</si>
  <si>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</si>
  <si>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</si>
  <si>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</si>
  <si>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</si>
  <si>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</si>
  <si>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</si>
  <si>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</si>
  <si>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</si>
  <si>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</si>
  <si>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</si>
  <si>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</si>
  <si>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</si>
  <si>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</si>
  <si>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</si>
  <si>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</si>
  <si>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</si>
  <si>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</si>
  <si>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</si>
  <si>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</si>
  <si>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</si>
  <si>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</si>
  <si>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</si>
  <si>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</si>
  <si>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</si>
  <si>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</si>
  <si>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</si>
  <si>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</si>
  <si>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</si>
  <si>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</si>
  <si>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</si>
  <si>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</si>
  <si>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</si>
  <si>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</si>
  <si>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</si>
  <si>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</si>
  <si>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</si>
  <si>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</si>
  <si>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</si>
  <si>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</si>
  <si>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</si>
  <si>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</si>
  <si>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</si>
  <si>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</si>
  <si>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</si>
  <si>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</si>
  <si>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</si>
  <si>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</si>
  <si>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</si>
  <si>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</si>
  <si>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</si>
  <si>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</si>
  <si>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</si>
  <si>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</si>
  <si>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</si>
  <si>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</si>
  <si>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</si>
  <si>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</si>
  <si>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</si>
  <si>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</si>
  <si>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</si>
  <si>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</si>
  <si>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</si>
  <si>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</si>
  <si>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</si>
  <si>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</si>
  <si>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</si>
  <si>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</si>
  <si>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</si>
  <si>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</si>
  <si>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</si>
  <si>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</si>
  <si>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</si>
  <si>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</si>
  <si>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</si>
  <si>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</si>
  <si>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</si>
  <si>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</si>
  <si>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</si>
  <si>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</si>
  <si>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</si>
  <si>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</si>
  <si>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</si>
  <si>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</si>
  <si>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</si>
  <si>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</si>
  <si>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</si>
  <si>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</si>
  <si>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</si>
  <si>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</si>
  <si>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</si>
  <si>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</si>
  <si>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</si>
  <si>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</si>
  <si>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</si>
  <si>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</si>
  <si>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</si>
  <si>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</si>
  <si>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</si>
  <si>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</si>
  <si>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</si>
  <si>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</si>
  <si>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</si>
  <si>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</si>
  <si>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</si>
  <si>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</si>
  <si>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</si>
  <si>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</si>
  <si>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</si>
  <si>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</si>
  <si>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</si>
  <si>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</si>
  <si>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</si>
  <si>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</si>
  <si>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</si>
  <si>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</si>
  <si>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</si>
  <si>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</si>
  <si>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</si>
  <si>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</si>
  <si>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</si>
  <si>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</si>
  <si>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</si>
  <si>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</si>
  <si>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</si>
  <si>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</si>
  <si>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</si>
  <si>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</si>
  <si>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</si>
  <si>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</si>
  <si>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</si>
  <si>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</si>
  <si>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</si>
  <si>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</si>
  <si>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</si>
  <si>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</si>
  <si>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</si>
  <si>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</si>
  <si>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</si>
  <si>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</si>
  <si>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</si>
  <si>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</si>
  <si>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</si>
  <si>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</si>
  <si>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</si>
  <si>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</si>
  <si>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</si>
  <si>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</si>
  <si>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</si>
  <si>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</si>
  <si>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</si>
  <si>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</si>
  <si>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</si>
  <si>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</si>
  <si>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</si>
  <si>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</si>
  <si>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</si>
  <si>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</si>
  <si>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</si>
  <si>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</si>
  <si>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</si>
  <si>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</si>
  <si>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</si>
  <si>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</si>
  <si>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</si>
  <si>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</si>
  <si>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</si>
  <si>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</si>
  <si>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</si>
  <si>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</si>
  <si>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</si>
  <si>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</si>
  <si>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</si>
  <si>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</si>
  <si>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</si>
  <si>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</si>
  <si>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</si>
  <si>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</si>
  <si>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</si>
  <si>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</si>
  <si>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</si>
  <si>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</si>
  <si>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</si>
  <si>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</si>
  <si>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</si>
  <si>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</si>
  <si>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</si>
  <si>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</si>
  <si>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</si>
  <si>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</si>
  <si>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</si>
  <si>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</si>
  <si>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</si>
  <si>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</si>
  <si>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</si>
  <si>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</si>
  <si>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</si>
  <si>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</si>
  <si>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</si>
  <si>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</si>
  <si>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</si>
  <si>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</si>
  <si>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</si>
  <si>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</si>
  <si>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</si>
  <si>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</si>
  <si>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</si>
  <si>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</si>
  <si>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</si>
  <si>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</si>
  <si>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</si>
  <si>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</si>
  <si>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</si>
  <si>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</si>
  <si>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</si>
  <si>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</si>
  <si>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</si>
  <si>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</si>
  <si>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</si>
  <si>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</si>
  <si>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</si>
  <si>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</si>
  <si>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</si>
  <si>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</si>
  <si>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</si>
  <si>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</si>
  <si>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</si>
  <si>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</si>
  <si>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</si>
  <si>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</si>
  <si>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</si>
  <si>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</si>
  <si>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</si>
  <si>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</si>
  <si>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</si>
  <si>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</si>
  <si>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</si>
  <si>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</si>
  <si>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</si>
  <si>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</si>
  <si>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</si>
  <si>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</si>
  <si>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</si>
  <si>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</si>
  <si>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</si>
  <si>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</si>
  <si>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</si>
  <si>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</si>
  <si>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</si>
  <si>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</si>
  <si>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</si>
  <si>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</si>
  <si>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</si>
  <si>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</si>
  <si>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</si>
  <si>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</si>
  <si>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</si>
  <si>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</si>
  <si>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</si>
  <si>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</si>
  <si>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</si>
  <si>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</si>
  <si>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</si>
  <si>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</si>
  <si>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</si>
  <si>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</si>
  <si>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</si>
  <si>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</si>
  <si>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</si>
  <si>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</si>
  <si>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</si>
  <si>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</si>
  <si>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</si>
  <si>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</si>
  <si>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</si>
  <si>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</si>
  <si>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</si>
  <si>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</si>
  <si>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</si>
  <si>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</si>
  <si>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</si>
  <si>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</si>
  <si>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</si>
  <si>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</si>
  <si>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</si>
  <si>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</si>
  <si>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</si>
  <si>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</si>
  <si>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</si>
  <si>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</si>
  <si>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</si>
  <si>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</si>
  <si>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</si>
  <si>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</si>
  <si>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</si>
  <si>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</si>
  <si>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</si>
  <si>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</si>
  <si>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</si>
  <si>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</si>
  <si>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</si>
  <si>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</si>
  <si>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</si>
  <si>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</si>
  <si>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</si>
  <si>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</si>
  <si>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</si>
  <si>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</si>
  <si>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</si>
  <si>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</si>
  <si>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</si>
  <si>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</si>
  <si>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</si>
  <si>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</si>
  <si>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</si>
  <si>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</si>
  <si>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</si>
  <si>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</si>
  <si>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</si>
  <si>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</si>
  <si>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</si>
  <si>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</si>
  <si>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</si>
  <si>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</si>
  <si>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</si>
  <si>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</si>
  <si>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</si>
  <si>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</si>
  <si>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</si>
  <si>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</si>
  <si>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</si>
  <si>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</si>
  <si>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</si>
  <si>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</si>
  <si>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</si>
  <si>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</si>
  <si>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</si>
  <si>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</si>
  <si>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</si>
  <si>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</si>
  <si>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</si>
  <si>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</si>
  <si>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</si>
  <si>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</si>
  <si>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</si>
  <si>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</si>
  <si>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</si>
  <si>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</si>
  <si>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</si>
  <si>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</si>
  <si>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</si>
  <si>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</si>
  <si>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</si>
  <si>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</si>
  <si>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</si>
  <si>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</si>
  <si>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</si>
  <si>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</si>
  <si>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</si>
  <si>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</si>
  <si>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</si>
  <si>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</si>
  <si>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</si>
  <si>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</si>
  <si>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</si>
  <si>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</si>
  <si>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</si>
  <si>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</si>
  <si>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</si>
  <si>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</si>
  <si>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</si>
  <si>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</si>
  <si>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</si>
  <si>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</si>
  <si>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</si>
  <si>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</si>
  <si>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</si>
  <si>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</si>
  <si>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</si>
  <si>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</si>
  <si>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</si>
  <si>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</si>
  <si>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</si>
  <si>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</si>
  <si>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</si>
  <si>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</si>
  <si>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</si>
  <si>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</si>
  <si>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</si>
  <si>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</si>
  <si>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</si>
  <si>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</si>
  <si>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</si>
  <si>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</si>
  <si>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</si>
  <si>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</si>
  <si>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</si>
  <si>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</si>
  <si>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</si>
  <si>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</si>
  <si>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</si>
  <si>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</si>
  <si>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</si>
  <si>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</si>
  <si>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</si>
  <si>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</si>
  <si>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</si>
  <si>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</si>
  <si>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</si>
  <si>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</si>
  <si>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</si>
  <si>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</si>
  <si>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</si>
  <si>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</si>
  <si>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</si>
  <si>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</si>
  <si>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</si>
  <si>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</si>
  <si>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</si>
  <si>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</si>
  <si>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</si>
  <si>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</si>
  <si>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</si>
  <si>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</si>
  <si>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</si>
  <si>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</si>
  <si>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</si>
  <si>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</si>
  <si>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</si>
  <si>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</si>
  <si>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</si>
  <si>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</si>
  <si>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</si>
  <si>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</si>
  <si>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</si>
  <si>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</si>
  <si>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</si>
  <si>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</si>
  <si>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</si>
  <si>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</si>
  <si>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</si>
  <si>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</si>
  <si>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</si>
  <si>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</si>
  <si>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</si>
  <si>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</si>
  <si>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</si>
  <si>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</si>
  <si>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</si>
  <si>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</si>
  <si>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</si>
  <si>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</si>
  <si>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</si>
  <si>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</si>
  <si>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</si>
  <si>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</si>
  <si>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</si>
  <si>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</si>
  <si>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</si>
  <si>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</si>
  <si>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</si>
  <si>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</si>
  <si>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</si>
  <si>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</si>
  <si>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</si>
  <si>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</si>
  <si>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</si>
  <si>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</si>
  <si>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</si>
  <si>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</si>
  <si>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</si>
  <si>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</si>
  <si>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</si>
  <si>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</si>
  <si>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</si>
  <si>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</si>
  <si>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</si>
  <si>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</si>
  <si>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</si>
  <si>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</si>
  <si>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</si>
  <si>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</si>
  <si>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</si>
  <si>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</si>
  <si>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</si>
  <si>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</si>
  <si>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</si>
  <si>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</si>
  <si>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</si>
  <si>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</si>
  <si>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</si>
  <si>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</si>
  <si>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</si>
  <si>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</si>
  <si>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</si>
  <si>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</si>
  <si>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</si>
  <si>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</si>
  <si>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</si>
  <si>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</si>
  <si>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</si>
  <si>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</si>
  <si>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</si>
  <si>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</si>
  <si>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</si>
  <si>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</si>
  <si>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</si>
  <si>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</si>
  <si>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</si>
  <si>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</si>
  <si>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</si>
  <si>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</si>
  <si>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</si>
  <si>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</si>
  <si>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</si>
  <si>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</si>
  <si>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</si>
  <si>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</si>
  <si>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</si>
  <si>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</si>
  <si>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</si>
  <si>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</si>
  <si>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</si>
  <si>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</si>
  <si>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</si>
  <si>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</si>
  <si>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</si>
  <si>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</si>
  <si>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</si>
  <si>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</si>
  <si>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</si>
  <si>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</si>
  <si>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</si>
  <si>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</si>
  <si>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</si>
  <si>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</si>
  <si>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</si>
  <si>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</si>
  <si>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</si>
  <si>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</si>
  <si>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</si>
  <si>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</si>
  <si>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</si>
  <si>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</si>
  <si>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</si>
  <si>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</si>
  <si>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</si>
  <si>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</si>
  <si>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</si>
  <si>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</si>
  <si>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</si>
  <si>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</si>
  <si>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</si>
  <si>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</si>
  <si>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</si>
  <si>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</si>
  <si>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</si>
  <si>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</si>
  <si>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</si>
  <si>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</si>
  <si>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</si>
  <si>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</si>
  <si>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</si>
  <si>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</si>
  <si>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</si>
  <si>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</si>
  <si>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</si>
  <si>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</si>
  <si>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</si>
  <si>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</si>
  <si>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</si>
  <si>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</si>
  <si>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</si>
  <si>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</si>
  <si>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</si>
  <si>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</si>
  <si>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</si>
  <si>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</si>
  <si>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</si>
  <si>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</si>
  <si>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</si>
  <si>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</si>
  <si>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</si>
  <si>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</si>
  <si>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</si>
  <si>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</si>
  <si>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</si>
  <si>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</si>
  <si>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</si>
  <si>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</si>
  <si>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</si>
  <si>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</si>
  <si>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</si>
  <si>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</si>
  <si>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</si>
  <si>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</si>
  <si>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</si>
  <si>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</si>
  <si>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</si>
  <si>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</si>
  <si>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</si>
  <si>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</si>
  <si>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</si>
  <si>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</si>
  <si>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</si>
  <si>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</si>
  <si>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</si>
  <si>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</si>
  <si>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</si>
  <si>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</si>
  <si>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</si>
  <si>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</si>
  <si>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</si>
  <si>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</si>
  <si>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</si>
  <si>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</si>
  <si>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</si>
  <si>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</si>
  <si>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</si>
  <si>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</si>
  <si>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</si>
  <si>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</si>
  <si>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</si>
  <si>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</si>
  <si>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</si>
  <si>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</si>
  <si>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</si>
  <si>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</si>
  <si>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</si>
  <si>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</si>
  <si>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</si>
  <si>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</si>
  <si>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</si>
  <si>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</si>
  <si>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</si>
  <si>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</si>
  <si>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</si>
  <si>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</si>
  <si>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</si>
  <si>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</si>
  <si>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</si>
  <si>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</si>
  <si>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</si>
  <si>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</si>
  <si>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</si>
  <si>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</si>
  <si>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</si>
  <si>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</si>
  <si>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</si>
  <si>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</si>
  <si>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</si>
  <si>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</si>
  <si>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</si>
  <si>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</si>
  <si>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</si>
  <si>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</si>
  <si>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</si>
  <si>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</si>
  <si>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</si>
  <si>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</si>
  <si>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</si>
  <si>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</si>
  <si>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</si>
  <si>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</si>
  <si>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</si>
  <si>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</si>
  <si>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</si>
  <si>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</si>
  <si>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</si>
  <si>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</si>
  <si>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</si>
  <si>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</si>
  <si>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</si>
  <si>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</si>
  <si>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</si>
  <si>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</si>
  <si>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</si>
  <si>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</si>
  <si>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</si>
  <si>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</si>
  <si>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</si>
  <si>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</si>
  <si>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</si>
  <si>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</si>
  <si>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</si>
  <si>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</si>
  <si>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</si>
  <si>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</si>
  <si>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</si>
  <si>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</si>
  <si>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</si>
  <si>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</si>
  <si>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</si>
  <si>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</si>
  <si>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</si>
  <si>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</si>
  <si>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</si>
  <si>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</si>
  <si>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</si>
  <si>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</si>
  <si>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</si>
  <si>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</si>
  <si>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</si>
  <si>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</si>
  <si>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</si>
  <si>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</si>
  <si>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</si>
  <si>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</si>
  <si>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</si>
  <si>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</si>
  <si>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</si>
  <si>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</si>
  <si>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</si>
  <si>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</si>
  <si>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</si>
  <si>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</si>
  <si>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</si>
  <si>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</si>
  <si>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</si>
  <si>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</si>
  <si>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</si>
  <si>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</si>
  <si>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</si>
  <si>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</si>
  <si>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</si>
  <si>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</si>
  <si>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</si>
  <si>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</si>
  <si>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</si>
  <si>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</si>
  <si>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</si>
  <si>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</si>
  <si>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</si>
  <si>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</si>
  <si>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</si>
  <si>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</si>
  <si>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</si>
  <si>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</si>
  <si>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</si>
  <si>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</si>
  <si>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</si>
  <si>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</si>
  <si>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</si>
  <si>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</si>
  <si>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</si>
  <si>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</si>
  <si>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</si>
  <si>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</si>
  <si>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</si>
  <si>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</si>
  <si>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</si>
  <si>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</si>
  <si>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</si>
  <si>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</si>
  <si>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</si>
  <si>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</si>
  <si>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</si>
  <si>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</si>
  <si>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</si>
  <si>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</si>
  <si>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</si>
  <si>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</si>
  <si>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</si>
  <si>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</si>
  <si>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</si>
  <si>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</si>
  <si>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</si>
  <si>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</si>
  <si>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</si>
  <si>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</si>
  <si>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</si>
  <si>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</si>
  <si>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</si>
  <si>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</si>
  <si>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</si>
  <si>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</si>
  <si>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</si>
  <si>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</si>
  <si>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</si>
  <si>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</si>
  <si>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</si>
  <si>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</si>
  <si>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</si>
  <si>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</si>
  <si>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</si>
  <si>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</si>
  <si>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</si>
  <si>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</si>
  <si>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</si>
  <si>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</si>
  <si>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</si>
  <si>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</si>
  <si>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</si>
  <si>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</si>
  <si>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</si>
  <si>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</si>
  <si>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</si>
  <si>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</si>
  <si>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</si>
  <si>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</si>
  <si>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</si>
  <si>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</si>
  <si>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</si>
  <si>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</si>
  <si>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</si>
  <si>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</si>
  <si>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</si>
  <si>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</si>
  <si>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</si>
  <si>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</si>
  <si>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</si>
  <si>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</si>
  <si>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</si>
  <si>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</si>
  <si>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</si>
  <si>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</si>
  <si>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</si>
  <si>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</si>
  <si>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</si>
  <si>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</si>
  <si>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</si>
  <si>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</si>
  <si>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</si>
  <si>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</si>
  <si>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</si>
  <si>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</si>
  <si>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</si>
  <si>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</si>
  <si>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</si>
  <si>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</si>
  <si>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</si>
  <si>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</si>
  <si>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</si>
  <si>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</si>
  <si>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</si>
  <si>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</si>
  <si>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</si>
  <si>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</si>
  <si>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</si>
  <si>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</si>
  <si>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</si>
  <si>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</si>
  <si>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</si>
  <si>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</si>
  <si>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</si>
  <si>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</si>
  <si>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</si>
  <si>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</si>
  <si>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</si>
  <si>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</si>
  <si>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</si>
  <si>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</si>
  <si>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</si>
  <si>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</si>
  <si>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</si>
  <si>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</si>
  <si>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</si>
  <si>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</si>
  <si>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</si>
  <si>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</si>
  <si>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</si>
  <si>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</si>
  <si>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</si>
  <si>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</si>
  <si>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</si>
  <si>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</si>
  <si>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</si>
  <si>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</si>
  <si>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</si>
  <si>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</si>
  <si>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</si>
  <si>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</si>
  <si>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</si>
  <si>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</si>
  <si>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</si>
  <si>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</si>
  <si>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</si>
  <si>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</si>
  <si>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</si>
  <si>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</si>
  <si>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</si>
  <si>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</si>
  <si>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</si>
  <si>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</si>
  <si>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</si>
  <si>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</si>
  <si>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</si>
  <si>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</si>
  <si>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</si>
  <si>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</si>
  <si>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</si>
  <si>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</si>
  <si>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</si>
  <si>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</si>
  <si>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</si>
  <si>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</si>
  <si>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</si>
  <si>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</si>
  <si>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</si>
  <si>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</si>
  <si>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</si>
  <si>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</si>
  <si>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</si>
  <si>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</si>
  <si>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</si>
  <si>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</si>
  <si>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</si>
  <si>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</si>
  <si>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</si>
  <si>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</si>
  <si>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</si>
  <si>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</si>
  <si>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</si>
  <si>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</si>
  <si>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</si>
  <si>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</si>
  <si>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</si>
  <si>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</si>
  <si>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</si>
  <si>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</si>
  <si>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</si>
  <si>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</si>
  <si>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</si>
  <si>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</si>
  <si>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</si>
  <si>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</si>
  <si>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</si>
  <si>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</si>
  <si>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</si>
  <si>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</si>
  <si>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</si>
  <si>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</si>
  <si>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</si>
  <si>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</si>
  <si>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</si>
  <si>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</si>
  <si>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</si>
  <si>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</si>
  <si>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</si>
  <si>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</si>
  <si>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</si>
  <si>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</si>
  <si>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</si>
  <si>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</si>
  <si>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</si>
  <si>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</si>
  <si>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</si>
  <si>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</si>
  <si>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</si>
  <si>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</si>
  <si>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</si>
  <si>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</si>
  <si>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</si>
  <si>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</si>
  <si>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</si>
  <si>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</si>
  <si>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</si>
  <si>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</si>
  <si>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</si>
  <si>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</si>
  <si>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</si>
  <si>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</si>
  <si>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</si>
  <si>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</si>
  <si>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</si>
  <si>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</si>
  <si>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</si>
  <si>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</si>
  <si>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</si>
  <si>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</si>
  <si>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</si>
  <si>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</si>
  <si>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</si>
  <si>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</si>
  <si>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</si>
  <si>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</si>
  <si>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</si>
  <si>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</si>
  <si>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</si>
  <si>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</si>
  <si>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</si>
  <si>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</si>
  <si>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</si>
  <si>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</si>
  <si>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</si>
  <si>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</si>
  <si>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</si>
  <si>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</si>
  <si>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</si>
  <si>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</si>
  <si>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</si>
  <si>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</si>
  <si>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</si>
  <si>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</si>
  <si>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</si>
  <si>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</si>
  <si>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</si>
  <si>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</si>
  <si>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</si>
  <si>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</si>
  <si>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</si>
  <si>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</si>
  <si>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</si>
  <si>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</si>
  <si>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</si>
  <si>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</si>
  <si>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</si>
  <si>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</si>
  <si>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</si>
  <si>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</si>
  <si>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</si>
  <si>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</si>
  <si>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</si>
  <si>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</si>
  <si>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</si>
  <si>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</si>
  <si>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</si>
  <si>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</si>
  <si>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</si>
  <si>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</si>
  <si>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</si>
  <si>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</si>
  <si>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</si>
  <si>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</si>
  <si>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</si>
  <si>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</si>
  <si>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</si>
  <si>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</si>
  <si>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</si>
  <si>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</si>
  <si>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</si>
  <si>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</si>
  <si>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</si>
  <si>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</si>
  <si>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</si>
  <si>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</si>
  <si>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</si>
  <si>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</si>
  <si>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</si>
  <si>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</si>
  <si>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</si>
  <si>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</si>
  <si>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</si>
  <si>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</si>
  <si>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</si>
  <si>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</si>
  <si>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</si>
  <si>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</si>
  <si>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</si>
  <si>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</si>
  <si>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</si>
  <si>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</si>
  <si>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</si>
  <si>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</si>
  <si>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</si>
  <si>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</si>
  <si>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</si>
  <si>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</si>
  <si>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</si>
  <si>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</si>
  <si>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</si>
  <si>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</si>
  <si>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</si>
  <si>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</si>
  <si>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</si>
  <si>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</si>
  <si>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</si>
  <si>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</si>
  <si>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</si>
  <si>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</si>
  <si>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</si>
  <si>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</si>
  <si>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</si>
  <si>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</si>
  <si>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</si>
  <si>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</si>
  <si>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</si>
  <si>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</si>
  <si>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</si>
  <si>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</si>
  <si>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</si>
  <si>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</si>
  <si>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</si>
  <si>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</si>
  <si>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</si>
  <si>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</si>
  <si>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</si>
  <si>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</si>
  <si>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</si>
  <si>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</si>
  <si>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</si>
  <si>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</si>
  <si>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</si>
  <si>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</si>
  <si>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</si>
  <si>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</si>
  <si>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</si>
  <si>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</si>
  <si>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</si>
  <si>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</si>
  <si>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</si>
  <si>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</si>
  <si>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</si>
  <si>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</si>
  <si>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</si>
  <si>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</si>
  <si>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</si>
  <si>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</si>
  <si>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</si>
  <si>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</si>
  <si>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</si>
  <si>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</si>
  <si>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</si>
  <si>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</si>
  <si>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</si>
  <si>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</si>
  <si>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</si>
  <si>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</si>
  <si>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</si>
  <si>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</si>
  <si>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</si>
  <si>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</si>
  <si>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</si>
  <si>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</si>
  <si>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</si>
  <si>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</si>
  <si>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</si>
  <si>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</si>
  <si>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</si>
  <si>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</si>
  <si>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</si>
  <si>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</si>
  <si>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</si>
  <si>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</si>
  <si>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</si>
  <si>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</si>
  <si>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</si>
  <si>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</si>
  <si>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</si>
  <si>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</si>
  <si>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</si>
  <si>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</si>
  <si>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</si>
  <si>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</si>
  <si>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</si>
  <si>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</si>
  <si>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</si>
  <si>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</si>
  <si>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</si>
  <si>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</si>
  <si>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</si>
  <si>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</si>
  <si>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</si>
  <si>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</si>
  <si>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</si>
  <si>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</si>
  <si>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</si>
  <si>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</si>
  <si>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</si>
  <si>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</si>
  <si>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</si>
  <si>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</si>
  <si>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</si>
  <si>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</si>
  <si>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</si>
  <si>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</si>
  <si>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</si>
  <si>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</si>
  <si>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</si>
  <si>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</si>
  <si>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</si>
  <si>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</si>
  <si>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</si>
  <si>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</si>
  <si>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</si>
  <si>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</si>
  <si>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</si>
  <si>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</si>
  <si>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</si>
  <si>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</si>
  <si>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</si>
  <si>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</si>
  <si>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</si>
  <si>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</si>
  <si>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</si>
  <si>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</si>
  <si>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</si>
  <si>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</si>
  <si>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</si>
  <si>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</si>
  <si>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</si>
  <si>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</si>
  <si>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</si>
  <si>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</si>
  <si>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</si>
  <si>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</si>
  <si>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</si>
  <si>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</si>
  <si>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</si>
  <si>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</si>
  <si>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</si>
  <si>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</si>
  <si>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</si>
  <si>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</si>
  <si>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</si>
  <si>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</si>
  <si>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</si>
  <si>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</si>
  <si>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</si>
  <si>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</si>
  <si>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</si>
  <si>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</si>
  <si>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</si>
  <si>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</si>
  <si>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</si>
  <si>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</si>
  <si>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</si>
  <si>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</si>
  <si>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</si>
  <si>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</si>
  <si>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</si>
  <si>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</si>
  <si>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</si>
  <si>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</si>
  <si>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</si>
  <si>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</si>
  <si>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</si>
  <si>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</si>
  <si>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</si>
  <si>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</si>
  <si>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</si>
  <si>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</si>
  <si>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</si>
  <si>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</si>
  <si>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</si>
  <si>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</si>
  <si>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</si>
  <si>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</si>
  <si>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</si>
  <si>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</si>
  <si>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</si>
  <si>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</si>
  <si>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</si>
  <si>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</si>
  <si>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</si>
  <si>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</si>
  <si>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</si>
  <si>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</si>
  <si>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</si>
  <si>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</si>
  <si>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</si>
  <si>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</si>
  <si>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</si>
  <si>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</si>
  <si>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</si>
  <si>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</si>
  <si>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</si>
  <si>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</si>
  <si>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</si>
  <si>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</si>
  <si>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</si>
  <si>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</si>
  <si>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</si>
  <si>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</si>
  <si>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</si>
  <si>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</si>
  <si>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</si>
  <si>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</si>
  <si>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</si>
  <si>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</si>
  <si>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</si>
  <si>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</si>
  <si>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</si>
  <si>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</si>
  <si>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</si>
  <si>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</si>
  <si>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</si>
  <si>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</si>
  <si>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</si>
  <si>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</si>
  <si>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</si>
  <si>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</si>
  <si>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</si>
  <si>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</si>
  <si>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</si>
  <si>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</si>
  <si>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</si>
  <si>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</si>
  <si>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</si>
  <si>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</si>
  <si>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</si>
  <si>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</si>
  <si>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</si>
  <si>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</si>
  <si>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</si>
  <si>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</si>
  <si>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</si>
  <si>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</si>
  <si>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</si>
  <si>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</si>
  <si>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</si>
  <si>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</si>
  <si>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</si>
  <si>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</si>
  <si>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</si>
  <si>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</si>
  <si>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</si>
  <si>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</si>
  <si>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</si>
  <si>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</si>
  <si>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</si>
  <si>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</si>
  <si>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</si>
  <si>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</si>
  <si>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</si>
  <si>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</si>
  <si>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</si>
  <si>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</si>
  <si>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</si>
  <si>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</si>
  <si>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</si>
  <si>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</si>
  <si>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</si>
  <si>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</si>
  <si>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</si>
  <si>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</si>
  <si>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</si>
  <si>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</si>
  <si>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</si>
  <si>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</si>
  <si>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</si>
  <si>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</si>
  <si>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</si>
  <si>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</si>
  <si>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</si>
  <si>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</si>
  <si>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</si>
  <si>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</si>
  <si>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</si>
  <si>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</si>
  <si>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</si>
  <si>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</si>
  <si>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</si>
  <si>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</si>
  <si>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</si>
  <si>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</si>
  <si>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</si>
  <si>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</si>
  <si>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</si>
  <si>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</si>
  <si>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</si>
  <si>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</si>
  <si>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</si>
  <si>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</si>
  <si>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</si>
  <si>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</si>
  <si>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</si>
  <si>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</si>
  <si>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</si>
  <si>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</si>
  <si>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</si>
  <si>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</si>
  <si>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</si>
  <si>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</si>
  <si>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</si>
  <si>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</si>
  <si>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</si>
  <si>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</si>
  <si>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</si>
  <si>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</si>
  <si>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</si>
  <si>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</si>
  <si>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</si>
  <si>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</si>
  <si>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</si>
  <si>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</si>
  <si>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</si>
  <si>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</si>
  <si>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</si>
  <si>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</si>
  <si>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</si>
  <si>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</si>
  <si>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</si>
  <si>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</si>
  <si>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</si>
  <si>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</si>
  <si>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</si>
  <si>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</si>
  <si>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</si>
  <si>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</si>
  <si>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</si>
  <si>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</si>
  <si>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</si>
  <si>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</si>
  <si>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</si>
  <si>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</si>
  <si>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</si>
  <si>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</si>
  <si>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</si>
  <si>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</si>
  <si>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</si>
  <si>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</si>
  <si>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</si>
  <si>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</si>
  <si>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</si>
  <si>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</si>
  <si>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</si>
  <si>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</si>
  <si>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</si>
  <si>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</si>
  <si>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</si>
  <si>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</si>
  <si>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</si>
  <si>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</si>
  <si>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</si>
  <si>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</si>
  <si>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</si>
  <si>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</si>
  <si>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</si>
  <si>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</si>
  <si>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</si>
  <si>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</si>
  <si>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</si>
  <si>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</si>
  <si>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</si>
  <si>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</si>
  <si>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</si>
  <si>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</si>
  <si>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</si>
  <si>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</si>
  <si>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</si>
  <si>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</si>
  <si>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</si>
  <si>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</si>
  <si>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</si>
  <si>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</si>
  <si>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</si>
  <si>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</si>
  <si>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</si>
  <si>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</si>
  <si>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</si>
  <si>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</si>
  <si>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</si>
  <si>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</si>
  <si>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</si>
  <si>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</si>
  <si>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</si>
  <si>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</si>
  <si>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</si>
  <si>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</si>
  <si>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</si>
  <si>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</si>
  <si>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</si>
  <si>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</si>
  <si>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</si>
  <si>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</si>
  <si>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</si>
  <si>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</si>
  <si>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</si>
  <si>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</si>
  <si>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</si>
  <si>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</si>
  <si>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</si>
  <si>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</si>
  <si>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</si>
  <si>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</si>
  <si>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</si>
  <si>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</si>
  <si>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</si>
  <si>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</si>
  <si>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</si>
  <si>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</si>
  <si>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</si>
  <si>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</si>
  <si>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</si>
  <si>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</si>
  <si>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</si>
  <si>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</si>
  <si>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</si>
  <si>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</si>
  <si>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</si>
  <si>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</si>
  <si>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</si>
  <si>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</si>
  <si>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</si>
  <si>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</si>
  <si>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</si>
  <si>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</si>
  <si>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</si>
  <si>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</si>
  <si>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</si>
  <si>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</si>
  <si>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</si>
  <si>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</si>
  <si>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</si>
  <si>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</si>
  <si>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</si>
  <si>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</si>
  <si>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</si>
  <si>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</si>
  <si>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</si>
  <si>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</si>
  <si>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</si>
  <si>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</si>
  <si>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</si>
  <si>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</si>
  <si>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</si>
  <si>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</si>
  <si>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</si>
  <si>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</si>
  <si>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</si>
  <si>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</si>
  <si>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</si>
  <si>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</si>
  <si>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</si>
  <si>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</si>
  <si>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</si>
  <si>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</si>
  <si>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</si>
  <si>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</si>
  <si>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</si>
  <si>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</si>
  <si>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</si>
  <si>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</si>
  <si>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</si>
  <si>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</si>
  <si>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</si>
  <si>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</si>
  <si>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</si>
  <si>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</si>
  <si>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</si>
  <si>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</si>
  <si>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</si>
  <si>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</si>
  <si>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</si>
  <si>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</si>
  <si>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</si>
  <si>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</si>
  <si>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</si>
  <si>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</si>
  <si>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</si>
  <si>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</si>
  <si>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</si>
  <si>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</si>
  <si>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</si>
  <si>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</si>
  <si>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</si>
  <si>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</si>
  <si>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</si>
  <si>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</si>
  <si>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</si>
  <si>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</si>
  <si>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</si>
  <si>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</si>
  <si>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</si>
  <si>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</si>
  <si>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</si>
  <si>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</si>
  <si>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</si>
  <si>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</si>
  <si>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</si>
  <si>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</si>
  <si>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</si>
  <si>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</si>
  <si>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</si>
  <si>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</si>
  <si>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</si>
  <si>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</si>
  <si>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</si>
  <si>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</si>
  <si>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</si>
  <si>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</si>
  <si>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</si>
  <si>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</si>
  <si>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</si>
  <si>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</si>
  <si>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</si>
  <si>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</si>
  <si>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</si>
  <si>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</si>
  <si>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</si>
  <si>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</si>
  <si>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</si>
  <si>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</si>
  <si>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</si>
  <si>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</si>
  <si>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</si>
  <si>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</si>
  <si>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</si>
  <si>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</si>
  <si>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</si>
  <si>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</si>
  <si>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</si>
  <si>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</si>
  <si>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</si>
  <si>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</si>
  <si>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</si>
  <si>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</si>
  <si>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</si>
  <si>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</si>
  <si>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</si>
  <si>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</si>
  <si>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</si>
  <si>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</si>
  <si>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</si>
  <si>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</si>
  <si>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</si>
  <si>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</si>
  <si>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</si>
  <si>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</si>
  <si>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</si>
  <si>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</si>
  <si>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</si>
  <si>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</si>
  <si>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</si>
  <si>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</si>
  <si>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</si>
  <si>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</si>
  <si>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</si>
  <si>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</si>
  <si>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</si>
  <si>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</si>
  <si>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</si>
  <si>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</si>
  <si>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</si>
  <si>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</si>
  <si>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</si>
  <si>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</si>
  <si>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</si>
  <si>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</si>
  <si>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</si>
  <si>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</si>
  <si>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</si>
  <si>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</si>
  <si>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</si>
  <si>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</si>
  <si>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</si>
  <si>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</si>
  <si>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</si>
  <si>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</si>
  <si>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</si>
  <si>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</si>
  <si>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</si>
  <si>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</si>
  <si>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</si>
  <si>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</si>
  <si>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</si>
  <si>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</si>
  <si>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</si>
  <si>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</si>
  <si>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</si>
  <si>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</si>
  <si>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</si>
  <si>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</si>
  <si>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</si>
  <si>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</si>
  <si>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</si>
  <si>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</si>
  <si>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</si>
  <si>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</si>
  <si>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</si>
  <si>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</si>
  <si>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</si>
  <si>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</si>
  <si>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</si>
  <si>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</si>
  <si>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</si>
  <si>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</si>
  <si>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</si>
  <si>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</si>
  <si>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</si>
  <si>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</si>
  <si>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</si>
  <si>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</si>
  <si>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</si>
  <si>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</si>
  <si>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</si>
  <si>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</si>
  <si>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</si>
  <si>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</si>
  <si>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</si>
  <si>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</si>
  <si>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</si>
  <si>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</si>
  <si>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</si>
  <si>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</si>
  <si>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</si>
  <si>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</si>
  <si>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</si>
  <si>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</si>
  <si>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</si>
  <si>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</si>
  <si>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</si>
  <si>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</si>
  <si>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</si>
  <si>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</si>
  <si>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</si>
  <si>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</si>
  <si>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</si>
  <si>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</si>
  <si>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</si>
  <si>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</si>
  <si>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</si>
  <si>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</si>
  <si>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</si>
  <si>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</si>
  <si>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</si>
  <si>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</si>
  <si>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</si>
  <si>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</si>
  <si>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</si>
  <si>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</si>
  <si>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</si>
  <si>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</si>
  <si>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</si>
  <si>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</si>
  <si>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</si>
  <si>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</si>
  <si>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</si>
  <si>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</si>
  <si>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</si>
  <si>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</si>
  <si>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</si>
  <si>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</si>
  <si>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</si>
  <si>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</si>
  <si>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</si>
  <si>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</si>
  <si>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</si>
  <si>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</si>
  <si>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</si>
  <si>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</si>
  <si>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</si>
  <si>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</si>
  <si>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</si>
  <si>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</si>
  <si>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</si>
  <si>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</si>
  <si>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</si>
  <si>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</si>
  <si>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</si>
  <si>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</si>
  <si>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</si>
  <si>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</si>
  <si>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</si>
  <si>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</si>
  <si>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</si>
  <si>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</si>
  <si>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</si>
  <si>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</si>
  <si>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</si>
  <si>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</si>
  <si>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</si>
  <si>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</si>
  <si>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</si>
  <si>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</si>
  <si>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</si>
  <si>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</si>
  <si>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</si>
  <si>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</si>
  <si>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</si>
  <si>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</si>
  <si>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</si>
  <si>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</si>
  <si>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</si>
  <si>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</si>
  <si>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</si>
  <si>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</si>
  <si>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</si>
  <si>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</si>
  <si>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</si>
  <si>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</si>
  <si>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</si>
  <si>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</si>
  <si>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</si>
  <si>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</si>
  <si>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</si>
  <si>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</si>
  <si>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</si>
  <si>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</si>
  <si>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</si>
  <si>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</si>
  <si>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</si>
  <si>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</si>
  <si>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</si>
  <si>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</si>
  <si>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</si>
  <si>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</si>
  <si>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</si>
  <si>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</si>
  <si>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</si>
  <si>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</si>
  <si>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</si>
  <si>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</si>
  <si>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</si>
  <si>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</si>
  <si>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</si>
  <si>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</si>
  <si>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</si>
  <si>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</si>
  <si>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</si>
  <si>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</si>
  <si>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</si>
  <si>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</si>
  <si>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</si>
  <si>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</si>
  <si>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</si>
  <si>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</si>
  <si>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</si>
  <si>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</si>
  <si>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</si>
  <si>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</si>
  <si>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</si>
  <si>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</si>
  <si>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</si>
  <si>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</si>
  <si>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</si>
  <si>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</si>
  <si>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</si>
  <si>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</si>
  <si>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</si>
  <si>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</si>
  <si>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</si>
  <si>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</si>
  <si>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</si>
  <si>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</si>
  <si>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</si>
  <si>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</si>
  <si>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</si>
  <si>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</si>
  <si>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</si>
  <si>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</si>
  <si>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</si>
  <si>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</si>
  <si>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</si>
  <si>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</si>
  <si>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</si>
  <si>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</si>
  <si>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</si>
  <si>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</si>
  <si>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</si>
  <si>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</si>
  <si>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</si>
  <si>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</si>
  <si>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</si>
  <si>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</si>
  <si>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</si>
  <si>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</si>
  <si>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</si>
  <si>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</si>
  <si>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</si>
  <si>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</si>
  <si>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</si>
  <si>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</si>
  <si>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</si>
  <si>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</si>
  <si>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</si>
  <si>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</si>
  <si>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</si>
  <si>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</si>
  <si>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</si>
  <si>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</si>
  <si>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</si>
  <si>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</si>
  <si>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</si>
  <si>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</si>
  <si>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</si>
  <si>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</si>
  <si>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</si>
  <si>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</si>
  <si>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</si>
  <si>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</si>
  <si>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</si>
  <si>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</si>
  <si>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</si>
  <si>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</si>
  <si>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</si>
  <si>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</si>
  <si>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</si>
  <si>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</si>
  <si>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</si>
  <si>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</si>
  <si>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</si>
  <si>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</si>
  <si>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</si>
  <si>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</si>
  <si>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</si>
  <si>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</si>
  <si>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</si>
  <si>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</si>
  <si>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</si>
  <si>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</si>
  <si>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</si>
  <si>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</si>
  <si>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</si>
  <si>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</si>
  <si>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</si>
  <si>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</si>
  <si>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</si>
  <si>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</si>
  <si>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</si>
  <si>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</si>
  <si>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</si>
  <si>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</si>
  <si>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</si>
  <si>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</si>
  <si>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</si>
  <si>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</si>
  <si>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</si>
  <si>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</si>
  <si>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</si>
  <si>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</si>
  <si>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</si>
  <si>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</si>
  <si>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</si>
  <si>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</si>
  <si>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</si>
  <si>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</si>
  <si>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</si>
  <si>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</si>
  <si>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</si>
  <si>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</si>
  <si>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</si>
  <si>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</si>
  <si>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</si>
  <si>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</si>
  <si>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</si>
  <si>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</si>
  <si>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</si>
  <si>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</si>
  <si>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</si>
  <si>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</si>
  <si>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</si>
  <si>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</si>
  <si>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</si>
  <si>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</si>
  <si>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</si>
  <si>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</si>
  <si>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</si>
  <si>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</si>
  <si>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</si>
  <si>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</si>
  <si>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</si>
  <si>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</si>
  <si>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</si>
  <si>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</si>
  <si>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</si>
  <si>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</si>
  <si>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</si>
  <si>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</si>
  <si>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</si>
  <si>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</si>
  <si>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</si>
  <si>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</si>
  <si>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</si>
  <si>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</si>
  <si>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</si>
  <si>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</si>
  <si>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</si>
  <si>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</si>
  <si>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</si>
  <si>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</si>
  <si>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</si>
  <si>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</si>
  <si>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</si>
  <si>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</si>
  <si>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</si>
  <si>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</si>
  <si>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</si>
  <si>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</si>
  <si>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</si>
  <si>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</si>
  <si>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</si>
  <si>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</si>
  <si>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</si>
  <si>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</si>
  <si>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</si>
  <si>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</si>
  <si>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</si>
  <si>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</si>
  <si>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</si>
  <si>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</si>
  <si>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</si>
  <si>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</si>
  <si>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</si>
  <si>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</si>
  <si>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</si>
  <si>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</si>
  <si>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</si>
  <si>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</si>
  <si>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</si>
  <si>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</si>
  <si>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</si>
  <si>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</si>
  <si>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</si>
  <si>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</si>
  <si>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</si>
  <si>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</si>
  <si>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</si>
  <si>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</si>
  <si>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</si>
  <si>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</si>
  <si>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</si>
  <si>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</si>
  <si>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</si>
  <si>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</si>
  <si>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</si>
  <si>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</si>
  <si>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</si>
  <si>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</si>
  <si>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</si>
  <si>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</si>
  <si>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</si>
  <si>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</si>
  <si>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</si>
  <si>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</si>
  <si>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</si>
  <si>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</si>
  <si>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</si>
  <si>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</si>
  <si>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</si>
  <si>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</si>
  <si>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</si>
  <si>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</si>
  <si>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</si>
  <si>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</si>
  <si>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</si>
  <si>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</si>
  <si>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</si>
  <si>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</si>
  <si>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</si>
  <si>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</si>
  <si>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</si>
  <si>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</si>
  <si>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</si>
  <si>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</si>
  <si>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</si>
  <si>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</si>
  <si>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</si>
  <si>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</si>
  <si>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</si>
  <si>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</si>
  <si>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</si>
  <si>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</si>
  <si>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</si>
  <si>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</si>
  <si>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</si>
  <si>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</si>
  <si>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</si>
  <si>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</si>
  <si>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</si>
  <si>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</si>
  <si>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</si>
  <si>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</si>
  <si>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</si>
  <si>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</si>
  <si>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</si>
  <si>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</si>
  <si>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</si>
  <si>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</si>
  <si>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</si>
  <si>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</si>
  <si>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</si>
  <si>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</si>
  <si>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</si>
  <si>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</si>
  <si>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</si>
  <si>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</si>
  <si>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</si>
  <si>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</si>
  <si>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</si>
  <si>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</si>
  <si>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</si>
  <si>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</si>
  <si>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</si>
  <si>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</si>
  <si>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</si>
  <si>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</si>
  <si>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</si>
  <si>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</si>
  <si>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</si>
  <si>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</si>
  <si>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</si>
  <si>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</si>
  <si>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</si>
  <si>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</si>
  <si>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</si>
  <si>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</si>
  <si>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</si>
  <si>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</si>
  <si>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</si>
  <si>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</si>
  <si>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</si>
  <si>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</si>
  <si>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</si>
  <si>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</si>
  <si>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</si>
  <si>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</si>
  <si>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</si>
  <si>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</si>
  <si>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</si>
  <si>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</si>
  <si>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</si>
  <si>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</si>
  <si>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</si>
  <si>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</si>
  <si>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</si>
  <si>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</si>
  <si>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</si>
  <si>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</si>
  <si>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</si>
  <si>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</si>
  <si>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</si>
  <si>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</si>
  <si>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</si>
  <si>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</si>
  <si>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</si>
  <si>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</si>
  <si>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</si>
  <si>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</si>
  <si>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</si>
  <si>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</si>
  <si>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</si>
  <si>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</si>
  <si>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</si>
  <si>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</si>
  <si>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</si>
  <si>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</si>
  <si>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</si>
  <si>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</si>
  <si>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</si>
  <si>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</si>
  <si>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</si>
  <si>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</si>
  <si>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</si>
  <si>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</si>
  <si>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</si>
  <si>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</si>
  <si>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</si>
  <si>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</si>
  <si>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</si>
  <si>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</si>
  <si>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</si>
  <si>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</si>
  <si>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</si>
  <si>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</si>
  <si>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</si>
  <si>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</si>
  <si>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</si>
  <si>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</si>
  <si>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</si>
  <si>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</si>
  <si>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</si>
  <si>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</si>
  <si>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</si>
  <si>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</si>
  <si>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</si>
  <si>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</si>
  <si>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</si>
  <si>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</si>
  <si>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</si>
  <si>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</si>
  <si>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</si>
  <si>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</si>
  <si>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</si>
  <si>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</si>
  <si>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</si>
  <si>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</si>
  <si>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</si>
  <si>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</si>
  <si>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</si>
  <si>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</si>
  <si>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</si>
  <si>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</si>
  <si>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</si>
  <si>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</si>
  <si>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</si>
  <si>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</si>
  <si>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</si>
  <si>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</si>
  <si>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</si>
  <si>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</si>
  <si>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</si>
  <si>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</si>
  <si>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</si>
  <si>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</si>
  <si>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</si>
  <si>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</si>
  <si>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</si>
  <si>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</si>
  <si>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</si>
  <si>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</si>
  <si>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</si>
  <si>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</si>
  <si>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</si>
  <si>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</si>
  <si>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</si>
  <si>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</si>
  <si>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</si>
  <si>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</si>
  <si>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</si>
  <si>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</si>
  <si>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</si>
  <si>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</si>
  <si>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</si>
  <si>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</si>
  <si>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</si>
  <si>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</si>
  <si>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</si>
  <si>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</si>
  <si>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</si>
  <si>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</si>
  <si>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</si>
  <si>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</si>
  <si>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</si>
  <si>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</si>
  <si>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</si>
  <si>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</si>
  <si>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</si>
  <si>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</si>
  <si>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</si>
  <si>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</si>
  <si>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</si>
  <si>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</si>
  <si>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</si>
  <si>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</si>
  <si>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</si>
  <si>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</si>
  <si>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</si>
  <si>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</si>
  <si>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</si>
  <si>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</si>
  <si>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</si>
  <si>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</si>
  <si>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</si>
  <si>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</si>
  <si>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</si>
  <si>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</si>
  <si>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</si>
  <si>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</si>
  <si>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</si>
  <si>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</si>
  <si>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</si>
  <si>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</si>
  <si>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</si>
  <si>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</si>
  <si>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</si>
  <si>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</si>
  <si>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</si>
  <si>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</si>
  <si>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</si>
  <si>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</si>
  <si>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</si>
  <si>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</si>
  <si>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</si>
  <si>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</si>
  <si>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</si>
  <si>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</si>
  <si>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</si>
  <si>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</si>
  <si>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</si>
  <si>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</si>
  <si>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</si>
  <si>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</si>
  <si>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</si>
  <si>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</si>
  <si>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</si>
  <si>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</si>
  <si>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</si>
  <si>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</si>
  <si>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</si>
  <si>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</si>
  <si>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</si>
  <si>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</si>
  <si>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</si>
  <si>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</si>
  <si>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</si>
  <si>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</si>
  <si>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</si>
  <si>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</si>
  <si>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</si>
  <si>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</si>
  <si>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</si>
  <si>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</si>
  <si>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</si>
  <si>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</si>
  <si>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</si>
  <si>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</si>
  <si>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</si>
  <si>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</si>
  <si>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</si>
  <si>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</si>
  <si>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</si>
  <si>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</si>
  <si>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</si>
  <si>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</si>
  <si>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</si>
  <si>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</si>
  <si>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</si>
  <si>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</si>
  <si>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</si>
  <si>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</si>
  <si>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</si>
  <si>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</si>
  <si>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</si>
  <si>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</si>
  <si>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</si>
  <si>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</si>
  <si>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</si>
  <si>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</si>
  <si>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</si>
  <si>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</si>
  <si>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</si>
  <si>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</si>
  <si>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</si>
  <si>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</si>
  <si>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</si>
  <si>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</si>
  <si>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</si>
  <si>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</si>
  <si>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</si>
  <si>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</si>
  <si>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</si>
  <si>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</si>
  <si>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</si>
  <si>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</si>
  <si>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</si>
  <si>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</si>
  <si>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</si>
  <si>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</si>
  <si>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</si>
  <si>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</si>
  <si>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</si>
  <si>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</si>
  <si>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</si>
  <si>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</si>
  <si>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</si>
  <si>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</si>
  <si>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</si>
  <si>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</si>
  <si>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</si>
  <si>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</si>
  <si>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</si>
  <si>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</si>
  <si>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</si>
  <si>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</si>
  <si>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</si>
  <si>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</si>
  <si>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</si>
  <si>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</si>
  <si>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</si>
  <si>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</si>
  <si>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</si>
  <si>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</si>
  <si>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</si>
  <si>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</si>
  <si>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</si>
  <si>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</si>
  <si>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</si>
  <si>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</si>
  <si>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</si>
  <si>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</si>
  <si>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</si>
  <si>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</si>
  <si>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</si>
  <si>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</si>
  <si>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</si>
  <si>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</si>
  <si>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</si>
  <si>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</si>
  <si>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</si>
  <si>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</si>
  <si>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</si>
  <si>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</si>
  <si>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</si>
  <si>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</si>
  <si>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</si>
  <si>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</si>
  <si>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</si>
  <si>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</si>
  <si>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</si>
  <si>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</si>
  <si>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</si>
  <si>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</si>
  <si>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</si>
  <si>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</si>
  <si>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</si>
  <si>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</si>
  <si>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</si>
  <si>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</si>
  <si>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</si>
  <si>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</si>
  <si>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</si>
  <si>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</si>
  <si>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</si>
  <si>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</si>
  <si>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</si>
  <si>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</si>
  <si>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</si>
  <si>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</si>
  <si>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</si>
  <si>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</si>
  <si>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</si>
  <si>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</si>
  <si>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</si>
  <si>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</si>
  <si>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</si>
  <si>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</si>
  <si>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</si>
  <si>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</si>
  <si>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</si>
  <si>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</si>
  <si>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</si>
  <si>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</si>
  <si>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</si>
  <si>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</si>
  <si>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</si>
  <si>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</si>
  <si>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</si>
  <si>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</si>
  <si>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</si>
  <si>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</si>
  <si>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</si>
  <si>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</si>
  <si>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</si>
  <si>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</si>
  <si>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</si>
  <si>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</si>
  <si>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</si>
  <si>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</si>
  <si>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</si>
  <si>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</si>
  <si>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</si>
  <si>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</si>
  <si>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</si>
  <si>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</si>
  <si>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</si>
  <si>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</si>
  <si>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</si>
  <si>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</si>
  <si>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</si>
  <si>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</si>
  <si>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</si>
  <si>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</si>
  <si>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</si>
  <si>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</si>
  <si>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</si>
  <si>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</si>
  <si>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</si>
  <si>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</si>
  <si>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</si>
  <si>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</si>
  <si>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</si>
  <si>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</si>
  <si>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</si>
  <si>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</si>
  <si>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</si>
  <si>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</si>
  <si>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</si>
  <si>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</si>
  <si>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</si>
  <si>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</si>
  <si>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</si>
  <si>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</si>
  <si>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</si>
  <si>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</si>
  <si>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</si>
  <si>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</si>
  <si>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</si>
  <si>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</si>
  <si>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</si>
  <si>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</si>
  <si>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</si>
  <si>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</si>
  <si>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</si>
  <si>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</si>
  <si>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</si>
  <si>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</si>
  <si>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</si>
  <si>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</si>
  <si>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</si>
  <si>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</si>
  <si>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</si>
  <si>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</si>
  <si>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</si>
  <si>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</si>
  <si>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</si>
  <si>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</si>
  <si>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</si>
  <si>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</si>
  <si>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</si>
  <si>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</si>
  <si>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</si>
  <si>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</si>
  <si>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</si>
  <si>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</si>
  <si>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</si>
  <si>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</si>
  <si>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</si>
  <si>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</si>
  <si>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</si>
  <si>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</si>
  <si>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</si>
  <si>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</si>
  <si>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</si>
  <si>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</si>
  <si>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</si>
  <si>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</si>
  <si>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</si>
  <si>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</si>
  <si>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</si>
  <si>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</si>
  <si>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</si>
  <si>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</si>
  <si>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</si>
  <si>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</si>
  <si>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</si>
  <si>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</si>
  <si>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</si>
  <si>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</si>
  <si>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</si>
  <si>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</si>
  <si>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</si>
  <si>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</si>
  <si>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</si>
  <si>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</si>
  <si>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</si>
  <si>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</si>
  <si>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</si>
  <si>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</si>
  <si>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</si>
  <si>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</si>
  <si>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</si>
  <si>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</si>
  <si>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</si>
  <si>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</si>
  <si>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</si>
  <si>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</si>
  <si>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</si>
  <si>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</si>
  <si>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</si>
  <si>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</si>
  <si>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</si>
  <si>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</si>
  <si>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</si>
  <si>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</si>
  <si>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</si>
  <si>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</si>
  <si>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</si>
  <si>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</si>
  <si>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</si>
  <si>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</si>
  <si>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</si>
  <si>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</si>
  <si>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</si>
  <si>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</si>
  <si>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</si>
  <si>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</si>
  <si>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</si>
  <si>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</si>
  <si>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</si>
  <si>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</si>
  <si>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</si>
  <si>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</si>
  <si>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</si>
  <si>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</si>
  <si>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</si>
  <si>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</si>
  <si>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</si>
  <si>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</si>
  <si>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</si>
  <si>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</si>
  <si>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</si>
  <si>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</si>
  <si>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</si>
  <si>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</si>
  <si>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</si>
  <si>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</si>
  <si>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</si>
  <si>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</si>
  <si>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</si>
  <si>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</si>
  <si>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</si>
  <si>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</si>
  <si>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</si>
  <si>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</si>
  <si>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</si>
  <si>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</si>
  <si>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</si>
  <si>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</si>
  <si>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</si>
  <si>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</si>
  <si>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</si>
  <si>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</si>
  <si>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</si>
  <si>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</si>
  <si>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</si>
  <si>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</si>
  <si>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</si>
  <si>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</si>
  <si>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</si>
  <si>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</si>
  <si>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</si>
  <si>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</si>
  <si>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</si>
  <si>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</si>
  <si>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</si>
  <si>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</si>
  <si>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</si>
  <si>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</si>
  <si>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</si>
  <si>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</si>
  <si>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</si>
  <si>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</si>
  <si>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</si>
  <si>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</si>
  <si>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</si>
  <si>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</si>
  <si>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</si>
  <si>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</si>
  <si>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</si>
  <si>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</si>
  <si>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</si>
  <si>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</si>
  <si>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</si>
  <si>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</si>
  <si>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</si>
  <si>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</si>
  <si>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</si>
  <si>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</si>
  <si>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</si>
  <si>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</si>
  <si>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</si>
  <si>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</si>
  <si>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</si>
  <si>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</si>
  <si>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</si>
  <si>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</si>
  <si>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</si>
  <si>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</si>
  <si>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</si>
  <si>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</si>
  <si>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</si>
  <si>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</si>
  <si>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</si>
  <si>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</si>
  <si>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</si>
  <si>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</si>
  <si>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</si>
  <si>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</si>
  <si>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</si>
  <si>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</si>
  <si>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</si>
  <si>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</si>
  <si>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</si>
  <si>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</si>
  <si>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</si>
  <si>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</si>
  <si>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</si>
  <si>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</si>
  <si>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</si>
  <si>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</si>
  <si>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</si>
  <si>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</si>
  <si>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</si>
  <si>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</si>
  <si>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</si>
  <si>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</si>
  <si>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</si>
  <si>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</si>
  <si>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</si>
  <si>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</si>
  <si>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</si>
  <si>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</si>
  <si>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</si>
  <si>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</si>
  <si>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</si>
  <si>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</si>
  <si>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</si>
  <si>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</si>
  <si>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</si>
  <si>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</si>
  <si>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</si>
  <si>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</si>
  <si>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</si>
  <si>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</si>
  <si>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</si>
  <si>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</si>
  <si>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</si>
  <si>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</si>
  <si>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</si>
  <si>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</si>
  <si>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</si>
  <si>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</si>
  <si>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</si>
  <si>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</si>
  <si>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</si>
  <si>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</si>
  <si>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</si>
  <si>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</si>
  <si>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</si>
  <si>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</si>
  <si>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</si>
  <si>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</si>
  <si>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</si>
  <si>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</si>
  <si>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</si>
  <si>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</si>
  <si>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</si>
  <si>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</si>
  <si>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</si>
  <si>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</si>
  <si>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</si>
  <si>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</si>
  <si>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</si>
  <si>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</si>
  <si>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</si>
  <si>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</si>
  <si>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</si>
  <si>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</si>
  <si>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</si>
  <si>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</si>
  <si>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</si>
  <si>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</si>
  <si>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</si>
  <si>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</si>
  <si>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</si>
  <si>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</si>
  <si>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</si>
  <si>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</si>
  <si>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</si>
  <si>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</si>
  <si>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</si>
  <si>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</si>
  <si>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</si>
  <si>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</si>
  <si>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</si>
  <si>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</si>
  <si>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</si>
  <si>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</si>
  <si>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</si>
  <si>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</si>
  <si>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</si>
  <si>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</si>
  <si>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</si>
  <si>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</si>
  <si>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</si>
  <si>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</si>
  <si>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</si>
  <si>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</si>
  <si>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</si>
  <si>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</si>
  <si>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</si>
  <si>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</si>
  <si>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</si>
  <si>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</si>
  <si>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</si>
  <si>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</si>
  <si>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</si>
  <si>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</si>
  <si>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</si>
  <si>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</si>
  <si>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</si>
  <si>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</si>
  <si>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</si>
  <si>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</si>
  <si>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</si>
  <si>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</si>
  <si>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</si>
  <si>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</si>
  <si>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</si>
  <si>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</si>
  <si>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</si>
  <si>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</si>
  <si>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</si>
  <si>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</si>
  <si>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</si>
  <si>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</si>
  <si>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</si>
  <si>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</si>
  <si>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</si>
  <si>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</si>
  <si>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</si>
  <si>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</si>
  <si>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</si>
  <si>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</si>
  <si>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</si>
  <si>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</si>
  <si>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</si>
  <si>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</si>
  <si>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</si>
  <si>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</si>
  <si>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</si>
  <si>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</si>
  <si>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</si>
  <si>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</si>
  <si>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</si>
  <si>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</si>
  <si>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</si>
  <si>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</si>
  <si>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</si>
  <si>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</si>
  <si>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</si>
  <si>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</si>
  <si>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</si>
  <si>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</si>
  <si>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</si>
  <si>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</si>
  <si>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</si>
  <si>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</si>
  <si>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</si>
  <si>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</si>
  <si>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</si>
  <si>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</si>
  <si>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</si>
  <si>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</si>
  <si>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</si>
  <si>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</si>
  <si>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</si>
  <si>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</si>
  <si>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</si>
  <si>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</si>
  <si>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</si>
  <si>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</si>
  <si>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</si>
  <si>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</si>
  <si>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</si>
  <si>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</si>
  <si>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</si>
  <si>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</si>
  <si>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</si>
  <si>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</si>
  <si>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</si>
  <si>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</si>
  <si>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</si>
  <si>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</si>
  <si>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</si>
  <si>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</si>
  <si>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</si>
  <si>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</si>
  <si>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</si>
  <si>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</si>
  <si>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</si>
  <si>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</si>
  <si>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</si>
  <si>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</si>
  <si>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</si>
  <si>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</si>
  <si>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</si>
  <si>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</si>
  <si>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</si>
  <si>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</si>
  <si>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</si>
  <si>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</si>
  <si>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</si>
  <si>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</si>
  <si>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</si>
  <si>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</si>
  <si>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</si>
  <si>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</si>
  <si>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</si>
  <si>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</si>
  <si>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</si>
  <si>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</si>
  <si>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</si>
  <si>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</si>
  <si>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</si>
  <si>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</si>
  <si>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</si>
  <si>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</si>
  <si>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</si>
  <si>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</si>
  <si>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</si>
  <si>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</si>
  <si>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</si>
  <si>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</si>
  <si>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</si>
  <si>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</si>
  <si>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</si>
  <si>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</si>
  <si>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</si>
  <si>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</si>
  <si>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</si>
  <si>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</si>
  <si>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</si>
  <si>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</si>
  <si>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</si>
  <si>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</si>
  <si>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</si>
  <si>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</si>
  <si>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</si>
  <si>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</si>
  <si>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</si>
  <si>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</si>
  <si>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</si>
  <si>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</si>
  <si>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</si>
  <si>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</si>
  <si>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</si>
  <si>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</si>
  <si>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</si>
  <si>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</si>
  <si>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</si>
  <si>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</si>
  <si>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</si>
  <si>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</si>
  <si>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</si>
  <si>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</si>
  <si>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</si>
  <si>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</si>
  <si>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</si>
  <si>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</si>
  <si>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</si>
  <si>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</si>
  <si>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</si>
  <si>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</si>
  <si>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</si>
  <si>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</si>
  <si>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</si>
  <si>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</si>
  <si>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</si>
  <si>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</si>
  <si>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</si>
  <si>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</si>
  <si>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</si>
  <si>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</si>
  <si>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</si>
  <si>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</si>
  <si>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</si>
  <si>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</si>
  <si>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</si>
  <si>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</si>
  <si>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</si>
  <si>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</si>
  <si>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</si>
  <si>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</si>
  <si>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</si>
  <si>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</si>
  <si>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</si>
  <si>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</si>
  <si>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</si>
  <si>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</si>
  <si>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</si>
  <si>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</si>
  <si>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</si>
  <si>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</si>
  <si>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</si>
  <si>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</si>
  <si>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</si>
  <si>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</si>
  <si>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</si>
  <si>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</si>
  <si>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</si>
  <si>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</si>
  <si>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</si>
  <si>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</si>
  <si>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</si>
  <si>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</si>
  <si>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</si>
  <si>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</si>
  <si>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</si>
  <si>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</si>
  <si>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</si>
  <si>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</si>
  <si>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</si>
  <si>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</si>
  <si>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</si>
  <si>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</si>
  <si>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</si>
  <si>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</si>
  <si>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</si>
  <si>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</si>
  <si>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</si>
  <si>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</si>
  <si>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</si>
  <si>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</si>
  <si>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</si>
  <si>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</si>
  <si>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</si>
  <si>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</si>
  <si>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</si>
  <si>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</si>
  <si>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</si>
  <si>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</si>
  <si>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</si>
  <si>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</si>
  <si>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</si>
  <si>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</si>
  <si>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</si>
  <si>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</si>
  <si>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</si>
  <si>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</si>
  <si>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</si>
  <si>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</si>
  <si>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</si>
  <si>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</si>
  <si>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</si>
  <si>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</si>
  <si>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</si>
  <si>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</si>
  <si>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</si>
  <si>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</si>
  <si>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</si>
  <si>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</si>
  <si>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</si>
  <si>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</si>
  <si>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</si>
  <si>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</si>
  <si>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</si>
  <si>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</si>
  <si>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</si>
  <si>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</si>
  <si>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</si>
  <si>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</si>
  <si>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</si>
  <si>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</si>
  <si>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</si>
  <si>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</si>
  <si>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</si>
  <si>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</si>
  <si>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</si>
  <si>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</si>
  <si>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</si>
  <si>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</si>
  <si>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</si>
  <si>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</si>
  <si>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</si>
  <si>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</si>
  <si>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</si>
  <si>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</si>
  <si>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</si>
  <si>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</si>
  <si>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</si>
  <si>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</si>
  <si>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</si>
  <si>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</si>
  <si>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</si>
  <si>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</si>
  <si>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</si>
  <si>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</si>
  <si>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</si>
  <si>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</si>
  <si>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</si>
  <si>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</si>
  <si>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</si>
  <si>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</si>
  <si>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</si>
  <si>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</si>
  <si>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</si>
  <si>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</si>
  <si>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</si>
  <si>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</si>
  <si>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</si>
  <si>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</si>
  <si>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</si>
  <si>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</si>
  <si>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</si>
  <si>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</si>
  <si>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</si>
  <si>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</si>
  <si>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</si>
  <si>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</si>
  <si>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</si>
  <si>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</si>
  <si>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</si>
  <si>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</si>
  <si>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</si>
  <si>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</si>
  <si>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</si>
  <si>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</si>
  <si>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</si>
  <si>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</si>
  <si>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</si>
  <si>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</si>
  <si>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</si>
  <si>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</si>
  <si>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</si>
  <si>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</si>
  <si>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</si>
  <si>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</si>
  <si>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</si>
  <si>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</si>
  <si>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</si>
  <si>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</si>
  <si>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</si>
  <si>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</si>
  <si>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</si>
  <si>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</si>
  <si>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</si>
  <si>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</si>
  <si>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</si>
  <si>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</si>
  <si>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</si>
  <si>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</si>
  <si>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</si>
  <si>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</si>
  <si>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</si>
  <si>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</si>
  <si>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</si>
  <si>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</si>
  <si>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</si>
  <si>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</si>
  <si>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</si>
  <si>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</si>
  <si>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</si>
  <si>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</si>
  <si>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</si>
  <si>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</si>
  <si>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</si>
  <si>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</si>
  <si>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</si>
  <si>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</si>
  <si>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</si>
  <si>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</si>
  <si>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</si>
  <si>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</si>
  <si>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</si>
  <si>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</si>
  <si>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</si>
  <si>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</si>
  <si>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</si>
  <si>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</si>
  <si>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</si>
  <si>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</si>
  <si>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</si>
  <si>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</si>
  <si>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</si>
  <si>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</si>
  <si>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</si>
  <si>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</si>
  <si>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</si>
  <si>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</si>
  <si>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</si>
  <si>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</si>
  <si>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</si>
  <si>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</si>
  <si>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</si>
  <si>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</si>
  <si>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</si>
  <si>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</si>
  <si>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</si>
  <si>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</si>
  <si>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</si>
  <si>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</si>
  <si>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</si>
  <si>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</si>
  <si>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</si>
  <si>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</si>
  <si>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</si>
  <si>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</si>
  <si>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</si>
  <si>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</si>
  <si>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</si>
  <si>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</si>
  <si>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</si>
  <si>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</si>
  <si>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</si>
  <si>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</si>
  <si>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</si>
  <si>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</si>
  <si>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</si>
  <si>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</si>
  <si>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</si>
  <si>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</si>
  <si>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</si>
  <si>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</si>
  <si>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</si>
  <si>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</si>
  <si>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</si>
  <si>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</si>
  <si>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</si>
  <si>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</si>
  <si>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</si>
  <si>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</si>
  <si>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</si>
  <si>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</si>
  <si>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</si>
  <si>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</si>
  <si>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</si>
  <si>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</si>
  <si>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</si>
  <si>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</si>
  <si>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</si>
  <si>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</si>
  <si>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</si>
  <si>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</si>
  <si>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</si>
  <si>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</si>
  <si>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</si>
  <si>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</si>
  <si>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</si>
  <si>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</si>
  <si>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</si>
  <si>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</si>
  <si>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</si>
  <si>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</si>
  <si>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</si>
  <si>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</si>
  <si>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</si>
  <si>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</si>
  <si>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</si>
  <si>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</si>
  <si>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</si>
  <si>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</si>
  <si>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</si>
  <si>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</si>
  <si>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</si>
  <si>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</si>
  <si>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</si>
  <si>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</si>
  <si>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</si>
  <si>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</si>
  <si>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</si>
  <si>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</si>
  <si>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</si>
  <si>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</si>
  <si>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</si>
  <si>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</si>
  <si>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</si>
  <si>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</si>
  <si>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</si>
  <si>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</si>
  <si>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</si>
  <si>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</si>
  <si>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</si>
  <si>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</si>
  <si>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</si>
  <si>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</si>
  <si>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</si>
  <si>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</si>
  <si>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</si>
  <si>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</si>
  <si>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</si>
  <si>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</si>
  <si>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</si>
  <si>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</si>
  <si>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</si>
  <si>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</si>
  <si>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</si>
  <si>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</si>
  <si>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</si>
  <si>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</si>
  <si>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</si>
  <si>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</si>
  <si>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</si>
  <si>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</si>
  <si>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</si>
  <si>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</si>
  <si>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</si>
  <si>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</si>
  <si>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</si>
  <si>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</si>
  <si>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</si>
  <si>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</si>
  <si>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</si>
  <si>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</si>
  <si>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</si>
  <si>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</si>
  <si>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</si>
  <si>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</si>
  <si>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</si>
  <si>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</si>
  <si>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</si>
  <si>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</si>
  <si>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</si>
  <si>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</si>
  <si>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</si>
  <si>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</si>
  <si>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</si>
  <si>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</si>
  <si>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</si>
  <si>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</si>
  <si>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</si>
  <si>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</si>
  <si>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</si>
  <si>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</si>
  <si>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</si>
  <si>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</si>
  <si>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</si>
  <si>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</si>
  <si>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</si>
  <si>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</si>
  <si>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</si>
  <si>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</si>
  <si>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</si>
  <si>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</si>
  <si>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</si>
  <si>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</si>
  <si>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</si>
  <si>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</si>
  <si>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</si>
  <si>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</si>
  <si>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</si>
  <si>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</si>
  <si>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</si>
  <si>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</si>
  <si>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</si>
  <si>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</si>
  <si>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</si>
  <si>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</si>
  <si>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</si>
  <si>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</si>
  <si>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</si>
  <si>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</si>
  <si>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</si>
  <si>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</si>
  <si>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</si>
  <si>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</si>
  <si>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</si>
  <si>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</si>
  <si>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</si>
  <si>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</si>
  <si>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</si>
  <si>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</si>
  <si>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</si>
  <si>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</si>
  <si>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</si>
  <si>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</si>
  <si>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</si>
  <si>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</si>
  <si>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</si>
  <si>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</si>
  <si>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</si>
  <si>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</si>
  <si>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</si>
  <si>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</si>
  <si>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</si>
  <si>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</si>
  <si>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</si>
  <si>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</si>
  <si>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</si>
  <si>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</si>
  <si>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</si>
  <si>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</si>
  <si>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</si>
  <si>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</si>
  <si>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</si>
  <si>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</si>
  <si>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</si>
  <si>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</si>
  <si>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</si>
  <si>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</si>
  <si>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</si>
  <si>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</si>
  <si>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</si>
  <si>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</si>
  <si>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</si>
  <si>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</si>
  <si>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</si>
  <si>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</si>
  <si>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</si>
  <si>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</si>
  <si>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</si>
  <si>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</si>
  <si>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</si>
  <si>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</si>
  <si>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</si>
  <si>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</si>
  <si>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</si>
  <si>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</si>
  <si>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</si>
  <si>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</si>
  <si>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</si>
  <si>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</si>
  <si>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</si>
  <si>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</si>
  <si>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</si>
  <si>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</si>
  <si>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</si>
  <si>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</si>
  <si>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</si>
  <si>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</si>
  <si>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</si>
  <si>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</si>
  <si>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</si>
  <si>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</si>
  <si>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</si>
  <si>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</si>
  <si>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</si>
  <si>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</si>
  <si>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</si>
  <si>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</si>
  <si>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</si>
  <si>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</si>
  <si>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</si>
  <si>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</si>
  <si>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</si>
  <si>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</si>
  <si>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</si>
  <si>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</si>
  <si>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</si>
  <si>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</si>
  <si>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</si>
  <si>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</si>
  <si>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</si>
  <si>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</si>
  <si>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</si>
  <si>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</si>
  <si>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</si>
  <si>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</si>
  <si>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</si>
  <si>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</si>
  <si>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</si>
  <si>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</si>
  <si>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</si>
  <si>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</si>
  <si>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</si>
  <si>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</si>
  <si>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</si>
  <si>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</si>
  <si>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</si>
  <si>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</si>
  <si>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</si>
  <si>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</si>
  <si>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</si>
  <si>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</si>
  <si>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</si>
  <si>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</si>
  <si>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</si>
  <si>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</si>
  <si>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</si>
  <si>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</si>
  <si>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</si>
  <si>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</si>
  <si>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</si>
  <si>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</si>
  <si>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</si>
  <si>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</si>
  <si>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</si>
  <si>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</si>
  <si>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</si>
  <si>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</si>
  <si>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</si>
  <si>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</si>
  <si>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</si>
  <si>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</si>
  <si>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</si>
  <si>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</si>
  <si>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</si>
  <si>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</si>
  <si>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</si>
  <si>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</si>
  <si>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</si>
  <si>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</si>
  <si>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</si>
  <si>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</si>
  <si>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</si>
  <si>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</si>
  <si>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</si>
  <si>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</si>
  <si>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</si>
  <si>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</si>
  <si>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</si>
  <si>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</si>
  <si>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</si>
  <si>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</si>
  <si>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</si>
  <si>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</si>
  <si>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</si>
  <si>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</si>
  <si>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</si>
  <si>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</si>
  <si>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</si>
  <si>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</si>
  <si>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</si>
  <si>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</si>
  <si>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</si>
  <si>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</si>
  <si>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</si>
  <si>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</si>
  <si>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</si>
  <si>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</si>
  <si>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</si>
  <si>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</si>
  <si>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</si>
  <si>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</si>
  <si>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</si>
  <si>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</si>
  <si>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</si>
  <si>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</si>
  <si>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</si>
  <si>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</si>
  <si>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</si>
  <si>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</si>
  <si>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</si>
  <si>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</si>
  <si>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</si>
  <si>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</si>
  <si>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</si>
  <si>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</si>
  <si>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</si>
  <si>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</si>
  <si>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</si>
  <si>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</si>
  <si>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</si>
  <si>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</si>
  <si>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</si>
  <si>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</si>
  <si>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</si>
  <si>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</si>
  <si>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</si>
  <si>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</si>
  <si>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</si>
  <si>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</si>
  <si>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</si>
  <si>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</si>
  <si>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</si>
  <si>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</si>
  <si>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</si>
  <si>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</si>
  <si>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</si>
  <si>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</si>
  <si>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</si>
  <si>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</si>
  <si>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</si>
  <si>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</si>
  <si>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</si>
  <si>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</si>
  <si>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</si>
  <si>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</si>
  <si>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</si>
  <si>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</si>
  <si>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</si>
  <si>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</si>
  <si>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</si>
  <si>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</si>
  <si>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</si>
  <si>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</si>
  <si>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</si>
  <si>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</si>
  <si>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</si>
  <si>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</si>
  <si>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</si>
  <si>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</si>
  <si>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</si>
  <si>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</si>
  <si>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</si>
  <si>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</si>
  <si>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</si>
  <si>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</si>
  <si>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</si>
  <si>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</si>
  <si>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</si>
  <si>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</si>
  <si>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</si>
  <si>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</si>
  <si>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</si>
  <si>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</si>
  <si>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</si>
  <si>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</si>
  <si>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</si>
  <si>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</si>
  <si>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</si>
  <si>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</si>
  <si>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</si>
  <si>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</si>
  <si>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</si>
  <si>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</si>
  <si>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</si>
  <si>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</si>
  <si>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</si>
  <si>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</si>
  <si>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</si>
  <si>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</si>
  <si>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</si>
  <si>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</si>
  <si>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</si>
  <si>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</si>
  <si>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</si>
  <si>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</si>
  <si>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</si>
  <si>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</si>
  <si>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</si>
  <si>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</si>
  <si>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</si>
  <si>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</si>
  <si>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</si>
  <si>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</si>
  <si>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</si>
  <si>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</si>
  <si>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</si>
  <si>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</si>
  <si>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</si>
  <si>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</si>
  <si>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</si>
  <si>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</si>
  <si>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</si>
  <si>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</si>
  <si>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</si>
  <si>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</si>
  <si>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</si>
  <si>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</si>
  <si>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</si>
  <si>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</si>
  <si>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</si>
  <si>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</si>
  <si>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</si>
  <si>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</si>
  <si>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</si>
  <si>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</si>
  <si>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</si>
  <si>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</si>
  <si>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</si>
  <si>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</si>
  <si>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</si>
  <si>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</si>
  <si>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</si>
  <si>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</si>
  <si>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</si>
  <si>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</si>
  <si>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</si>
  <si>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</si>
  <si>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</si>
  <si>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</si>
  <si>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</si>
  <si>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</si>
  <si>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</si>
  <si>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</si>
  <si>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</si>
  <si>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</si>
  <si>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</si>
  <si>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</si>
  <si>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</si>
  <si>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</si>
  <si>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</si>
  <si>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</si>
  <si>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</si>
  <si>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</si>
  <si>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</si>
  <si>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</si>
  <si>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</si>
  <si>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</si>
  <si>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</si>
  <si>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</si>
  <si>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</si>
  <si>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</si>
  <si>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</si>
  <si>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</si>
  <si>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</si>
  <si>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</si>
  <si>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</si>
  <si>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</si>
  <si>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</si>
  <si>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</si>
  <si>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</si>
  <si>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</si>
  <si>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</si>
  <si>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</si>
  <si>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</si>
  <si>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</si>
  <si>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</si>
  <si>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</si>
  <si>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</si>
  <si>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</si>
  <si>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</si>
  <si>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</si>
  <si>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</si>
  <si>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</si>
  <si>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</si>
  <si>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</si>
  <si>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</si>
  <si>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</si>
  <si>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</si>
  <si>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</si>
  <si>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</si>
  <si>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</si>
  <si>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</si>
  <si>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</si>
  <si>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</si>
  <si>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</si>
  <si>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</si>
  <si>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</si>
  <si>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</si>
  <si>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</si>
  <si>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</si>
  <si>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</si>
  <si>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</si>
  <si>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</si>
  <si>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</si>
  <si>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</si>
  <si>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</si>
  <si>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</si>
  <si>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</si>
  <si>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</si>
  <si>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</si>
  <si>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</si>
  <si>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</si>
  <si>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</si>
  <si>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</si>
  <si>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</si>
  <si>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</si>
  <si>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</si>
  <si>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</si>
  <si>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</si>
  <si>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</si>
  <si>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</si>
  <si>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</si>
  <si>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</si>
  <si>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</si>
  <si>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</si>
  <si>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</si>
  <si>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</si>
  <si>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</si>
  <si>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</si>
  <si>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</si>
  <si>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</si>
  <si>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</si>
  <si>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</si>
  <si>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</si>
  <si>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</si>
  <si>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</si>
  <si>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</si>
  <si>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</si>
  <si>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</si>
  <si>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</si>
  <si>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</si>
  <si>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</si>
  <si>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</si>
  <si>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</si>
  <si>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</si>
  <si>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</si>
  <si>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</si>
  <si>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</si>
  <si>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</si>
  <si>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</si>
  <si>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</si>
  <si>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</si>
  <si>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</si>
  <si>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</si>
  <si>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</si>
  <si>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</si>
  <si>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</si>
  <si>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</si>
  <si>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</si>
  <si>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</si>
  <si>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</si>
  <si>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</si>
  <si>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</si>
  <si>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</si>
  <si>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</si>
  <si>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</si>
  <si>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</si>
  <si>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</si>
  <si>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</si>
  <si>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</si>
  <si>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</si>
  <si>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</si>
  <si>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</si>
  <si>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</si>
  <si>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</si>
  <si>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</si>
  <si>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</si>
  <si>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</si>
  <si>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</si>
  <si>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</si>
  <si>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</si>
  <si>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</si>
  <si>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</si>
  <si>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</si>
  <si>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</si>
  <si>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</si>
  <si>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</si>
  <si>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</si>
  <si>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</si>
  <si>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</si>
  <si>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</si>
  <si>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</si>
  <si>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</si>
  <si>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</si>
  <si>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</si>
  <si>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</si>
  <si>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</si>
  <si>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</si>
  <si>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</si>
  <si>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</si>
  <si>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</si>
  <si>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</si>
  <si>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</si>
  <si>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</si>
  <si>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</si>
  <si>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</si>
  <si>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</si>
  <si>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</si>
  <si>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</si>
  <si>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</si>
  <si>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</si>
  <si>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</si>
  <si>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</si>
  <si>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</si>
  <si>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</si>
  <si>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</si>
  <si>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</si>
  <si>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</si>
  <si>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</si>
  <si>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</si>
  <si>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</si>
  <si>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</si>
  <si>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</si>
  <si>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</si>
  <si>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</si>
  <si>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</si>
  <si>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</si>
  <si>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</si>
  <si>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</si>
  <si>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</si>
  <si>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</si>
  <si>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</si>
  <si>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</si>
  <si>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</si>
  <si>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</si>
  <si>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</si>
  <si>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</si>
  <si>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</si>
  <si>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</si>
  <si>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</si>
  <si>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</si>
  <si>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</si>
  <si>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</si>
  <si>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</si>
  <si>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</si>
  <si>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</si>
  <si>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</si>
  <si>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</si>
  <si>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</si>
  <si>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</si>
  <si>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</si>
  <si>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</si>
  <si>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</si>
  <si>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</si>
  <si>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</si>
  <si>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</si>
  <si>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</si>
  <si>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</si>
  <si>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</si>
  <si>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</si>
  <si>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</si>
  <si>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</si>
  <si>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</si>
  <si>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</si>
  <si>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</si>
  <si>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</si>
  <si>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</si>
  <si>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</si>
  <si>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</si>
  <si>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</si>
  <si>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</si>
  <si>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</si>
  <si>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</si>
  <si>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</si>
  <si>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</si>
  <si>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</si>
  <si>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</si>
  <si>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</si>
  <si>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</si>
  <si>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</si>
  <si>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</si>
  <si>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</si>
  <si>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</si>
  <si>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</si>
  <si>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</si>
  <si>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</si>
  <si>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</si>
  <si>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</si>
  <si>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</si>
  <si>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</si>
  <si>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</si>
  <si>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</si>
  <si>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</si>
  <si>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</si>
  <si>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</si>
  <si>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</si>
  <si>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</si>
  <si>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</si>
  <si>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</si>
  <si>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</si>
  <si>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</si>
  <si>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</si>
  <si>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</si>
  <si>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</si>
  <si>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</si>
  <si>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</si>
  <si>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</si>
  <si>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</si>
  <si>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</si>
  <si>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</si>
  <si>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</si>
  <si>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</si>
  <si>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</si>
  <si>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</si>
  <si>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</si>
  <si>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</si>
  <si>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</si>
  <si>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</si>
  <si>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</si>
  <si>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</si>
  <si>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</si>
  <si>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</si>
  <si>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</si>
  <si>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</si>
  <si>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</si>
  <si>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</si>
  <si>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</si>
  <si>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</si>
  <si>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</si>
  <si>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</si>
  <si>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</si>
  <si>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</si>
  <si>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</si>
  <si>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</si>
  <si>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</si>
  <si>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</si>
  <si>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</si>
  <si>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</si>
  <si>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</si>
  <si>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</si>
  <si>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</si>
  <si>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</si>
  <si>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</si>
  <si>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</si>
  <si>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</si>
  <si>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</si>
  <si>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</si>
  <si>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</si>
  <si>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</si>
  <si>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</si>
  <si>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</si>
  <si>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</si>
  <si>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</si>
  <si>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</si>
  <si>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</si>
  <si>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</si>
  <si>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</si>
  <si>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</si>
  <si>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</si>
  <si>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</si>
  <si>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</si>
  <si>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</si>
  <si>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</si>
  <si>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</si>
  <si>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</si>
  <si>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</si>
  <si>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</si>
  <si>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</si>
  <si>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</si>
  <si>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</si>
  <si>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</si>
  <si>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</si>
  <si>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</si>
  <si>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</si>
  <si>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</si>
  <si>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</si>
  <si>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</si>
  <si>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</si>
  <si>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</si>
  <si>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</si>
  <si>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</si>
  <si>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</si>
  <si>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</si>
  <si>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</si>
  <si>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</si>
  <si>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</si>
  <si>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</si>
  <si>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</si>
  <si>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</si>
  <si>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</si>
  <si>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</si>
  <si>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</si>
  <si>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</si>
  <si>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</si>
  <si>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</si>
  <si>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</si>
  <si>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</si>
  <si>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</si>
  <si>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</si>
  <si>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</si>
  <si>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</si>
  <si>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</si>
  <si>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</si>
  <si>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</si>
  <si>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</si>
  <si>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</si>
  <si>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</si>
  <si>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</si>
  <si>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</si>
  <si>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</si>
  <si>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</si>
  <si>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</si>
  <si>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</si>
  <si>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</si>
  <si>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</si>
  <si>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</si>
  <si>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</si>
  <si>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</si>
  <si>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</si>
  <si>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</si>
  <si>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</si>
  <si>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</si>
  <si>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</si>
  <si>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</si>
  <si>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</si>
  <si>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</si>
  <si>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</si>
  <si>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</si>
  <si>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</si>
  <si>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</si>
  <si>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</si>
  <si>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</si>
  <si>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</si>
  <si>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</si>
  <si>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</si>
  <si>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</si>
  <si>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</si>
  <si>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</si>
  <si>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</si>
  <si>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</si>
  <si>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</si>
  <si>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</si>
  <si>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</si>
  <si>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</si>
  <si>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</si>
  <si>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</si>
  <si>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</si>
  <si>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</si>
  <si>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</si>
  <si>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</si>
  <si>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</si>
  <si>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</si>
  <si>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</si>
  <si>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</si>
  <si>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</si>
  <si>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</si>
  <si>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</si>
  <si>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</si>
  <si>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</si>
  <si>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</si>
  <si>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</si>
  <si>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</si>
  <si>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</si>
  <si>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</si>
  <si>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</si>
  <si>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</si>
  <si>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</si>
  <si>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</si>
  <si>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</si>
  <si>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</si>
  <si>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</si>
  <si>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</si>
  <si>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</si>
  <si>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</si>
  <si>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</si>
  <si>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</si>
  <si>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</si>
  <si>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</si>
  <si>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</si>
  <si>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</si>
  <si>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</si>
  <si>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</si>
  <si>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</si>
  <si>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</si>
  <si>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</si>
  <si>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</si>
  <si>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</si>
  <si>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</si>
  <si>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</si>
  <si>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</si>
  <si>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</si>
  <si>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</si>
  <si>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</si>
  <si>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</si>
  <si>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</si>
  <si>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</si>
  <si>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</si>
  <si>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</si>
  <si>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</si>
  <si>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</si>
  <si>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</si>
  <si>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</si>
  <si>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</si>
  <si>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</si>
  <si>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</si>
  <si>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</si>
  <si>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</si>
  <si>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</si>
  <si>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</si>
  <si>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</si>
  <si>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</si>
  <si>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</si>
  <si>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</si>
  <si>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</si>
  <si>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</si>
  <si>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</si>
  <si>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</si>
  <si>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</si>
  <si>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</si>
  <si>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</si>
  <si>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</si>
  <si>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</si>
  <si>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</si>
  <si>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</si>
  <si>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</si>
  <si>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</si>
  <si>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</si>
  <si>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</si>
  <si>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</si>
  <si>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</si>
  <si>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</si>
  <si>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</si>
  <si>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</si>
  <si>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</si>
  <si>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</si>
  <si>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</si>
  <si>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</si>
  <si>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</si>
  <si>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</si>
  <si>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</si>
  <si>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</si>
  <si>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</si>
  <si>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</si>
  <si>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</si>
  <si>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</si>
  <si>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</si>
  <si>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</si>
  <si>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</si>
  <si>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</si>
  <si>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</si>
  <si>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</si>
  <si>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</si>
  <si>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</si>
  <si>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</si>
  <si>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</si>
  <si>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</si>
  <si>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</si>
  <si>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</si>
  <si>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</si>
  <si>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</si>
  <si>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</si>
  <si>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</si>
  <si>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</si>
  <si>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</si>
  <si>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</si>
  <si>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</si>
  <si>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</si>
  <si>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</si>
  <si>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</si>
  <si>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</si>
  <si>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</si>
  <si>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</si>
  <si>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</si>
  <si>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</si>
  <si>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</si>
  <si>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</si>
  <si>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</si>
  <si>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</si>
  <si>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</si>
  <si>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</si>
  <si>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</si>
  <si>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</si>
  <si>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</si>
  <si>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</si>
  <si>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</si>
  <si>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</si>
  <si>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</si>
  <si>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</si>
  <si>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</si>
  <si>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</si>
  <si>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</si>
  <si>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</si>
  <si>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</si>
  <si>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</si>
  <si>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</si>
  <si>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</si>
  <si>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</si>
  <si>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</si>
  <si>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</si>
  <si>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</si>
  <si>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</si>
  <si>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</si>
  <si>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</si>
  <si>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</si>
  <si>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</si>
  <si>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</si>
  <si>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</si>
  <si>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</si>
  <si>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</si>
  <si>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</si>
  <si>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</si>
  <si>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</si>
  <si>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</si>
  <si>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</si>
  <si>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</si>
  <si>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</si>
  <si>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</si>
  <si>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</si>
  <si>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</si>
  <si>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</si>
  <si>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</si>
  <si>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</si>
  <si>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</si>
  <si>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</si>
  <si>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</si>
  <si>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</si>
  <si>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</si>
  <si>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</si>
  <si>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</si>
  <si>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</si>
  <si>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</si>
  <si>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</si>
  <si>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</si>
  <si>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</si>
  <si>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</si>
  <si>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</si>
  <si>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</si>
  <si>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</si>
  <si>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</si>
  <si>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</si>
  <si>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</si>
  <si>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</si>
  <si>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</si>
  <si>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</si>
  <si>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</si>
  <si>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</si>
  <si>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</si>
  <si>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</si>
  <si>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</si>
  <si>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</si>
  <si>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</si>
  <si>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</si>
  <si>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</si>
  <si>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</si>
  <si>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</si>
  <si>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</si>
  <si>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</si>
  <si>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</si>
  <si>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</si>
  <si>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</si>
  <si>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</si>
  <si>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</si>
  <si>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</si>
  <si>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</si>
  <si>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</si>
  <si>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</si>
  <si>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</si>
  <si>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</si>
  <si>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</si>
  <si>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</si>
  <si>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</si>
  <si>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</si>
  <si>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</si>
  <si>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</si>
  <si>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</si>
  <si>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</si>
  <si>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</si>
  <si>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</si>
  <si>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</si>
  <si>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</si>
  <si>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</si>
  <si>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</si>
  <si>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</si>
  <si>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</si>
  <si>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</si>
  <si>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</si>
  <si>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</si>
  <si>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</si>
  <si>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</si>
  <si>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</si>
  <si>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</si>
  <si>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</si>
  <si>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</si>
  <si>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</si>
  <si>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</si>
  <si>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</si>
  <si>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</si>
  <si>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</si>
  <si>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</si>
  <si>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</si>
  <si>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</si>
  <si>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</si>
  <si>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</si>
  <si>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</si>
  <si>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</si>
  <si>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</si>
  <si>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</si>
  <si>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</si>
  <si>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</si>
  <si>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</si>
  <si>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</si>
  <si>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</si>
  <si>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</si>
  <si>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</si>
  <si>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</si>
  <si>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</si>
  <si>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</si>
  <si>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</si>
  <si>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</si>
  <si>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</si>
  <si>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</si>
  <si>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</si>
  <si>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</si>
  <si>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</si>
  <si>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</si>
  <si>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</si>
  <si>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</si>
  <si>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</si>
  <si>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</si>
  <si>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</si>
  <si>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</si>
  <si>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</si>
  <si>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</si>
  <si>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</si>
  <si>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</si>
  <si>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</si>
  <si>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</si>
  <si>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</si>
  <si>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</si>
  <si>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</si>
  <si>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</si>
  <si>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</si>
  <si>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</si>
  <si>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</si>
  <si>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</si>
  <si>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</si>
  <si>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</si>
  <si>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</si>
  <si>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</si>
  <si>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</si>
  <si>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</si>
  <si>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</si>
  <si>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</si>
  <si>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</si>
  <si>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</si>
  <si>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</si>
  <si>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</si>
  <si>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</si>
  <si>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</si>
  <si>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</si>
  <si>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</si>
  <si>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</si>
  <si>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</si>
  <si>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</si>
  <si>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</si>
  <si>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</si>
  <si>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</si>
  <si>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</si>
  <si>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</si>
  <si>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</si>
  <si>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</si>
  <si>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</si>
  <si>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</si>
  <si>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</si>
  <si>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</si>
  <si>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</si>
  <si>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</si>
  <si>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</si>
  <si>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</si>
  <si>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</si>
  <si>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</si>
  <si>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</si>
  <si>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</si>
  <si>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</si>
  <si>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</si>
  <si>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</si>
  <si>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</si>
  <si>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</si>
  <si>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</si>
  <si>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</si>
  <si>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</si>
  <si>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</si>
  <si>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</si>
  <si>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</si>
  <si>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</si>
  <si>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</si>
  <si>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</si>
  <si>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</si>
  <si>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</si>
  <si>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</si>
  <si>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</si>
  <si>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</si>
  <si>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</si>
  <si>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</si>
  <si>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</si>
  <si>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</si>
  <si>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</si>
  <si>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</si>
  <si>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</si>
  <si>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</si>
  <si>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</si>
  <si>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</si>
  <si>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</si>
  <si>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</si>
  <si>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</si>
  <si>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</si>
  <si>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</si>
  <si>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</si>
  <si>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</si>
  <si>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</si>
  <si>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</si>
  <si>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</si>
  <si>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</si>
  <si>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</si>
  <si>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</si>
  <si>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</si>
  <si>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</si>
  <si>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</si>
  <si>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</si>
  <si>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</si>
  <si>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</si>
  <si>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</si>
  <si>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</si>
  <si>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</si>
  <si>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</si>
  <si>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</si>
  <si>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</si>
  <si>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</si>
  <si>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</si>
  <si>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</si>
  <si>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</si>
  <si>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</si>
  <si>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</si>
  <si>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</si>
  <si>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</si>
  <si>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</si>
  <si>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</si>
  <si>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</si>
  <si>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</si>
  <si>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</si>
  <si>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</si>
  <si>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</si>
  <si>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</si>
  <si>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</si>
  <si>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</si>
  <si>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</si>
  <si>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</si>
  <si>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</si>
  <si>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</si>
  <si>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</si>
  <si>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</si>
  <si>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</si>
  <si>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</si>
  <si>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</si>
  <si>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</si>
  <si>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</si>
  <si>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</si>
  <si>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</si>
  <si>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</si>
  <si>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</si>
  <si>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</si>
  <si>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</si>
  <si>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</si>
  <si>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</si>
  <si>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</si>
  <si>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</si>
  <si>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</si>
  <si>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</si>
  <si>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</si>
  <si>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</si>
  <si>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</si>
  <si>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</si>
  <si>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</si>
  <si>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</si>
  <si>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</si>
  <si>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</si>
  <si>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</si>
  <si>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</si>
  <si>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</si>
  <si>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</si>
  <si>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</si>
  <si>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</si>
  <si>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</si>
  <si>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</si>
  <si>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</si>
  <si>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</si>
  <si>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</si>
  <si>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</si>
  <si>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</si>
  <si>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</si>
  <si>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</si>
  <si>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</si>
  <si>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</si>
  <si>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</si>
  <si>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</si>
  <si>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</si>
  <si>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</si>
  <si>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</si>
  <si>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</si>
  <si>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</si>
  <si>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</si>
  <si>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</si>
  <si>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</si>
  <si>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</si>
  <si>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</si>
  <si>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</si>
  <si>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</si>
  <si>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</si>
  <si>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</si>
  <si>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</si>
  <si>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</si>
  <si>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</si>
  <si>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</si>
  <si>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</si>
  <si>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</si>
  <si>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</si>
  <si>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</si>
  <si>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</si>
  <si>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</si>
  <si>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</si>
  <si>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</si>
  <si>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</si>
  <si>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</si>
  <si>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</si>
  <si>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</si>
  <si>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</si>
  <si>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</si>
  <si>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</si>
  <si>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</si>
  <si>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</si>
  <si>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</si>
  <si>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</si>
  <si>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</si>
  <si>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</si>
  <si>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</si>
  <si>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</si>
  <si>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</si>
  <si>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</si>
  <si>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</si>
  <si>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</si>
  <si>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</si>
  <si>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</si>
  <si>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</si>
  <si>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</si>
  <si>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</si>
  <si>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</si>
  <si>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</si>
  <si>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</si>
  <si>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</si>
  <si>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</si>
  <si>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</si>
  <si>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</si>
  <si>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</si>
  <si>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</si>
  <si>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</si>
  <si>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</si>
  <si>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</si>
  <si>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</si>
  <si>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</si>
  <si>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</si>
  <si>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</si>
  <si>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</si>
  <si>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</si>
  <si>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</si>
  <si>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</si>
  <si>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</si>
  <si>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</si>
  <si>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</si>
  <si>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</si>
  <si>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</si>
  <si>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</si>
  <si>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</si>
  <si>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</si>
  <si>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</si>
  <si>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</si>
  <si>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</si>
  <si>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</si>
  <si>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</si>
  <si>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</si>
  <si>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</si>
  <si>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</si>
  <si>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</si>
  <si>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</si>
  <si>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</si>
  <si>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</si>
  <si>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</si>
  <si>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</si>
  <si>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</si>
  <si>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</si>
  <si>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</si>
  <si>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</si>
  <si>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</si>
  <si>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</si>
  <si>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</si>
  <si>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</si>
  <si>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</si>
  <si>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</si>
  <si>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</si>
  <si>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</si>
  <si>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</si>
  <si>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</si>
  <si>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</si>
  <si>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</si>
  <si>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</si>
  <si>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</si>
  <si>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</si>
  <si>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</si>
  <si>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</si>
  <si>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</si>
  <si>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</si>
  <si>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</si>
  <si>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</si>
  <si>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</si>
  <si>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</si>
  <si>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</si>
  <si>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</si>
  <si>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</si>
  <si>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</si>
  <si>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</si>
  <si>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</si>
  <si>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</si>
  <si>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</si>
  <si>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</si>
  <si>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</si>
  <si>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</si>
  <si>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</si>
  <si>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</si>
  <si>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</si>
  <si>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</si>
  <si>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</si>
  <si>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</si>
  <si>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</si>
  <si>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</si>
  <si>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</si>
  <si>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</si>
  <si>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</si>
  <si>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</si>
  <si>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</si>
  <si>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</si>
  <si>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</si>
  <si>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</si>
  <si>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</si>
  <si>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</si>
  <si>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</si>
  <si>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</si>
  <si>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</si>
  <si>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</si>
  <si>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</si>
  <si>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</si>
  <si>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</si>
  <si>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</si>
  <si>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</si>
  <si>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</si>
  <si>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</si>
  <si>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</si>
  <si>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</si>
  <si>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</si>
  <si>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</si>
  <si>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</si>
  <si>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</si>
  <si>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</si>
  <si>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</si>
  <si>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</si>
  <si>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</si>
  <si>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</si>
  <si>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</si>
  <si>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</si>
  <si>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</si>
  <si>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</si>
  <si>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</si>
  <si>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</si>
  <si>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</si>
  <si>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</si>
  <si>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</si>
  <si>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</si>
  <si>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</si>
  <si>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</si>
  <si>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</si>
  <si>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</si>
  <si>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</si>
  <si>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</si>
  <si>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</si>
  <si>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</si>
  <si>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</si>
  <si>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</si>
  <si>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</si>
  <si>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</si>
  <si>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</si>
  <si>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</si>
  <si>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</si>
  <si>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</si>
  <si>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</si>
  <si>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</si>
  <si>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</si>
  <si>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</si>
  <si>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</si>
  <si>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</si>
  <si>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</si>
  <si>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</si>
  <si>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</si>
  <si>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</si>
  <si>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</si>
  <si>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</si>
  <si>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</si>
  <si>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</si>
  <si>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</si>
  <si>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</si>
  <si>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</si>
  <si>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</si>
  <si>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</si>
  <si>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</si>
  <si>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</si>
  <si>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</si>
  <si>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</si>
  <si>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</si>
  <si>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</si>
  <si>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</si>
  <si>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</si>
  <si>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</si>
  <si>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</si>
  <si>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</si>
  <si>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</si>
  <si>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</si>
  <si>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</si>
  <si>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</si>
  <si>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</si>
  <si>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</si>
  <si>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</si>
  <si>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</si>
  <si>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</si>
  <si>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</si>
  <si>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</si>
  <si>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</si>
  <si>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</si>
  <si>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</si>
  <si>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</si>
  <si>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</si>
  <si>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</si>
  <si>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</si>
  <si>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</si>
  <si>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</si>
  <si>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</si>
  <si>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</si>
  <si>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</si>
  <si>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</si>
  <si>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</si>
  <si>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</si>
  <si>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</si>
  <si>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</si>
  <si>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</si>
  <si>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</si>
  <si>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</si>
  <si>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</si>
  <si>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</si>
  <si>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</si>
  <si>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</si>
  <si>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</si>
  <si>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</si>
  <si>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</si>
  <si>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</si>
  <si>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</si>
  <si>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</si>
  <si>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</si>
  <si>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</si>
  <si>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</si>
  <si>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</si>
  <si>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</si>
  <si>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</si>
  <si>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</si>
  <si>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</si>
  <si>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</si>
  <si>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</si>
  <si>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</si>
  <si>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</si>
  <si>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</si>
  <si>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</si>
  <si>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</si>
  <si>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</si>
  <si>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</si>
  <si>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</si>
  <si>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</si>
  <si>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</si>
  <si>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</si>
  <si>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</si>
  <si>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</si>
  <si>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</si>
  <si>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</si>
  <si>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</si>
  <si>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</si>
  <si>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</si>
  <si>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</si>
  <si>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</si>
  <si>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</si>
  <si>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</si>
  <si>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</si>
  <si>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</si>
  <si>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</si>
  <si>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</si>
  <si>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</si>
  <si>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</si>
  <si>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</si>
  <si>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</si>
  <si>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</si>
  <si>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</si>
  <si>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</si>
  <si>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</si>
  <si>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</si>
  <si>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</si>
  <si>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</si>
  <si>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</si>
  <si>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</si>
  <si>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</si>
  <si>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</si>
  <si>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</si>
  <si>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</si>
  <si>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</si>
  <si>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</si>
  <si>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</si>
  <si>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</si>
  <si>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</si>
  <si>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</si>
  <si>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</si>
  <si>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</si>
  <si>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</si>
  <si>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</si>
  <si>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</si>
  <si>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</si>
  <si>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</si>
  <si>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</si>
  <si>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</si>
  <si>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</si>
  <si>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</si>
  <si>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</si>
  <si>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</si>
  <si>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</si>
  <si>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</si>
  <si>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</si>
  <si>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</si>
  <si>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</si>
  <si>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</si>
  <si>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</si>
  <si>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</si>
  <si>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</si>
  <si>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</si>
  <si>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</si>
  <si>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</si>
  <si>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</si>
  <si>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</si>
  <si>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</si>
  <si>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</si>
  <si>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</si>
  <si>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</si>
  <si>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</si>
  <si>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</si>
  <si>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</si>
  <si>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</si>
  <si>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</si>
  <si>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</si>
  <si>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</si>
  <si>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</si>
  <si>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</si>
  <si>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</si>
  <si>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</si>
  <si>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</si>
  <si>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</si>
  <si>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</si>
  <si>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</si>
  <si>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</si>
  <si>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</si>
  <si>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</si>
  <si>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</si>
  <si>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</si>
  <si>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</si>
  <si>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</si>
  <si>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</si>
  <si>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</si>
  <si>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</si>
  <si>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</si>
  <si>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</si>
  <si>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</si>
  <si>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</si>
  <si>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</si>
  <si>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</si>
  <si>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</si>
  <si>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</si>
  <si>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</si>
  <si>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</si>
  <si>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</si>
  <si>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</si>
  <si>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</si>
  <si>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</si>
  <si>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</si>
  <si>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</si>
  <si>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</si>
  <si>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</si>
  <si>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</si>
  <si>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</si>
  <si>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</si>
  <si>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</si>
  <si>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</si>
  <si>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</si>
  <si>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</si>
  <si>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</si>
  <si>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</si>
  <si>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</si>
  <si>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</si>
  <si>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</si>
  <si>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</si>
  <si>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</si>
  <si>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</si>
  <si>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</si>
  <si>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</si>
  <si>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</si>
  <si>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</si>
  <si>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</si>
  <si>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</si>
  <si>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</si>
  <si>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</si>
  <si>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</si>
  <si>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</si>
  <si>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</si>
  <si>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</si>
  <si>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</si>
  <si>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</si>
  <si>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</si>
  <si>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</si>
  <si>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</si>
  <si>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</si>
  <si>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</si>
  <si>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</si>
  <si>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</si>
  <si>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</si>
  <si>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</si>
  <si>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</si>
  <si>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</si>
  <si>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</si>
  <si>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</si>
  <si>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</si>
  <si>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</si>
  <si>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</si>
  <si>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</si>
  <si>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</si>
  <si>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</si>
  <si>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</si>
  <si>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</si>
  <si>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</si>
  <si>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</si>
  <si>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</si>
  <si>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</si>
  <si>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</si>
  <si>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</si>
  <si>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</si>
  <si>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</si>
  <si>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</si>
  <si>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</si>
  <si>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</si>
  <si>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</si>
  <si>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</si>
  <si>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</si>
  <si>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</si>
  <si>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</si>
  <si>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</si>
  <si>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</si>
  <si>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</si>
  <si>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</si>
  <si>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</si>
  <si>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</si>
  <si>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</si>
  <si>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</si>
  <si>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</si>
  <si>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</si>
  <si>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</si>
  <si>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</si>
  <si>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</si>
  <si>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</si>
  <si>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</si>
  <si>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</si>
  <si>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</si>
  <si>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</si>
  <si>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</si>
  <si>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</si>
  <si>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</si>
  <si>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</si>
  <si>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</si>
  <si>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</si>
  <si>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</si>
  <si>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</si>
  <si>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</si>
  <si>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</si>
  <si>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</si>
  <si>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</si>
  <si>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</si>
  <si>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</si>
  <si>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</si>
  <si>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</si>
  <si>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</si>
  <si>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</si>
  <si>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</si>
  <si>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</si>
  <si>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</si>
  <si>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</si>
  <si>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</si>
  <si>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</si>
  <si>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</si>
  <si>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</si>
  <si>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</si>
  <si>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</si>
  <si>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</si>
  <si>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</si>
  <si>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</si>
  <si>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</si>
  <si>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</si>
  <si>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</si>
  <si>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</si>
  <si>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</si>
  <si>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</si>
  <si>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</si>
  <si>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</si>
  <si>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</si>
  <si>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</si>
  <si>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</si>
  <si>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</si>
  <si>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</si>
  <si>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</si>
  <si>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</si>
  <si>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</si>
  <si>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</si>
  <si>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</si>
  <si>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</si>
  <si>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</si>
  <si>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</si>
  <si>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</si>
  <si>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</si>
  <si>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</si>
  <si>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</si>
  <si>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</si>
  <si>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</si>
  <si>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</si>
  <si>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</si>
  <si>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</si>
  <si>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</si>
  <si>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</si>
  <si>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</si>
  <si>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</si>
  <si>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</si>
  <si>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</si>
  <si>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</si>
  <si>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</si>
  <si>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</si>
  <si>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</si>
  <si>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</si>
  <si>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</si>
  <si>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</si>
  <si>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</si>
  <si>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</si>
  <si>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</si>
  <si>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</si>
  <si>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</si>
  <si>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</si>
  <si>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</si>
  <si>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</si>
  <si>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</si>
  <si>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</si>
  <si>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</si>
  <si>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</si>
  <si>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</si>
  <si>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</si>
  <si>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</si>
  <si>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</si>
  <si>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</si>
  <si>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</si>
  <si>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</si>
  <si>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</si>
  <si>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</si>
  <si>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</si>
  <si>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</si>
  <si>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</si>
  <si>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</si>
  <si>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</si>
  <si>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</si>
  <si>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</si>
  <si>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</si>
  <si>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</si>
  <si>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</si>
  <si>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</si>
  <si>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</si>
  <si>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</si>
  <si>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</si>
  <si>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</si>
  <si>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</si>
  <si>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</si>
  <si>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</si>
  <si>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</si>
  <si>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</si>
  <si>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</si>
  <si>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</si>
  <si>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</si>
  <si>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</si>
  <si>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</si>
  <si>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</si>
  <si>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</si>
  <si>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</si>
  <si>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</si>
  <si>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</si>
  <si>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</si>
  <si>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</si>
  <si>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</si>
  <si>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</si>
  <si>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</si>
  <si>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</si>
  <si>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</si>
  <si>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</si>
  <si>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</si>
  <si>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</si>
  <si>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</si>
  <si>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</si>
  <si>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</si>
  <si>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</si>
  <si>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</si>
  <si>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</si>
  <si>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</si>
  <si>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</si>
  <si>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</si>
  <si>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</si>
  <si>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</si>
  <si>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</si>
  <si>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</si>
  <si>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</si>
  <si>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</si>
  <si>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</si>
  <si>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</si>
  <si>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</si>
  <si>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</si>
  <si>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</si>
  <si>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</si>
  <si>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</si>
  <si>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</si>
  <si>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</si>
  <si>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</si>
  <si>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</si>
  <si>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</si>
  <si>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</si>
  <si>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</si>
  <si>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</si>
  <si>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</si>
  <si>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</si>
  <si>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</si>
  <si>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</si>
  <si>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</si>
  <si>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</si>
  <si>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</si>
  <si>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</si>
  <si>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</si>
  <si>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</si>
  <si>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</si>
  <si>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</si>
  <si>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</si>
  <si>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</si>
  <si>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</si>
  <si>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</si>
  <si>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</si>
  <si>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</si>
  <si>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</si>
  <si>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</si>
  <si>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</si>
  <si>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</si>
  <si>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</si>
  <si>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</si>
  <si>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</si>
  <si>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</si>
  <si>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</si>
  <si>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</si>
  <si>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</si>
  <si>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</si>
  <si>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</si>
  <si>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</si>
  <si>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</si>
  <si>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</si>
  <si>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</si>
  <si>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</si>
  <si>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</si>
  <si>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</si>
  <si>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</si>
  <si>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</si>
  <si>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</si>
  <si>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</si>
  <si>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</si>
  <si>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</si>
  <si>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</si>
  <si>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</si>
  <si>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</si>
  <si>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</si>
  <si>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</si>
  <si>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</si>
  <si>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</si>
  <si>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</si>
  <si>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</si>
  <si>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</si>
  <si>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</si>
  <si>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</si>
  <si>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</si>
  <si>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</si>
  <si>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</si>
  <si>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</si>
  <si>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</si>
  <si>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</si>
  <si>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</si>
  <si>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</si>
  <si>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</si>
  <si>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</si>
  <si>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</si>
  <si>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</si>
  <si>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</si>
  <si>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</si>
  <si>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</si>
  <si>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</si>
  <si>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</si>
  <si>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</si>
  <si>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</si>
  <si>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</si>
  <si>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</si>
  <si>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</si>
  <si>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</si>
  <si>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</si>
  <si>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</si>
  <si>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</si>
  <si>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</si>
  <si>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</si>
  <si>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</si>
  <si>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</si>
  <si>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</si>
  <si>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</si>
  <si>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</si>
  <si>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</si>
  <si>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</si>
  <si>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</si>
  <si>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</si>
  <si>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</si>
  <si>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</si>
  <si>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</si>
  <si>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</si>
  <si>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</si>
  <si>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</si>
  <si>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</si>
  <si>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</si>
  <si>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</si>
  <si>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</si>
  <si>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</si>
  <si>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</si>
  <si>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</si>
  <si>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</si>
  <si>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</si>
  <si>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</si>
  <si>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</si>
  <si>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</si>
  <si>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</si>
  <si>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</si>
  <si>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</si>
  <si>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</si>
  <si>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</si>
  <si>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</si>
  <si>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</si>
  <si>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</si>
  <si>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</si>
  <si>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</si>
  <si>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</si>
  <si>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</si>
  <si>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</si>
  <si>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</si>
  <si>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</si>
  <si>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</si>
  <si>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</si>
  <si>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</si>
  <si>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</si>
  <si>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</si>
  <si>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</si>
  <si>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</si>
  <si>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</si>
  <si>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</si>
  <si>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</si>
  <si>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</si>
  <si>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</si>
  <si>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</si>
  <si>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</si>
  <si>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</si>
  <si>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</si>
  <si>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</si>
  <si>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</si>
  <si>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</si>
  <si>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</si>
  <si>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</si>
  <si>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</si>
  <si>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</si>
  <si>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</si>
  <si>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</si>
  <si>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</si>
  <si>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</si>
  <si>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</si>
  <si>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</si>
  <si>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</si>
  <si>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</si>
  <si>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</si>
  <si>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</si>
  <si>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</si>
  <si>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</si>
  <si>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</si>
  <si>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</si>
  <si>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</si>
  <si>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</si>
  <si>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</si>
  <si>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</si>
  <si>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</si>
  <si>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</si>
  <si>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</si>
  <si>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</si>
  <si>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</si>
  <si>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</si>
  <si>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</si>
  <si>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</si>
  <si>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</si>
  <si>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</si>
  <si>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</si>
  <si>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</si>
  <si>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</si>
  <si>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</si>
  <si>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</si>
  <si>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</si>
  <si>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</si>
  <si>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</si>
  <si>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</si>
  <si>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</si>
  <si>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</si>
  <si>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</si>
  <si>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</si>
  <si>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</si>
  <si>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</si>
  <si>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</si>
  <si>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</si>
  <si>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</si>
  <si>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</si>
  <si>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</si>
  <si>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</si>
  <si>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</si>
  <si>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</si>
  <si>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</si>
  <si>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</si>
  <si>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</si>
  <si>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</si>
  <si>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</si>
  <si>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</si>
  <si>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</si>
  <si>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</si>
  <si>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</si>
  <si>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</si>
  <si>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</si>
  <si>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</si>
  <si>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</si>
  <si>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</si>
  <si>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</si>
  <si>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</si>
  <si>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</si>
  <si>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</si>
  <si>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</si>
  <si>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</si>
  <si>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</si>
  <si>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</si>
  <si>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</si>
  <si>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</si>
  <si>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</si>
  <si>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</si>
  <si>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</si>
  <si>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</si>
  <si>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</si>
  <si>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</si>
  <si>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</si>
  <si>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</si>
  <si>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</si>
  <si>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</si>
  <si>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</si>
  <si>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</si>
  <si>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</si>
  <si>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</si>
  <si>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</si>
  <si>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</si>
  <si>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</si>
  <si>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</si>
  <si>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</si>
  <si>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</si>
  <si>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</si>
  <si>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</si>
  <si>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</si>
  <si>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</si>
  <si>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</si>
  <si>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</si>
  <si>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</si>
  <si>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</si>
  <si>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</si>
  <si>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</si>
  <si>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</si>
  <si>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</si>
  <si>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</si>
  <si>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</si>
  <si>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</si>
  <si>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</si>
  <si>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</si>
  <si>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</si>
  <si>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</si>
  <si>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</si>
  <si>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</si>
  <si>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</si>
  <si>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</si>
  <si>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</si>
  <si>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</si>
  <si>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</si>
  <si>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</si>
  <si>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</si>
  <si>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</si>
  <si>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</si>
  <si>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</si>
  <si>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</si>
  <si>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</si>
  <si>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</si>
  <si>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</si>
  <si>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</si>
  <si>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</si>
  <si>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</si>
  <si>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</si>
  <si>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</si>
  <si>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</si>
  <si>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</si>
  <si>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</si>
  <si>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</si>
  <si>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</si>
  <si>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</si>
  <si>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</si>
  <si>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</si>
  <si>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</si>
  <si>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</si>
  <si>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</si>
  <si>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</si>
  <si>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</si>
  <si>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</si>
  <si>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</si>
  <si>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</si>
  <si>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</si>
  <si>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</si>
  <si>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</si>
  <si>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</si>
  <si>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</si>
  <si>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</si>
  <si>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</si>
  <si>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</si>
  <si>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</si>
  <si>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</si>
  <si>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</si>
  <si>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</si>
  <si>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</si>
  <si>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</si>
  <si>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</si>
  <si>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</si>
  <si>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</si>
  <si>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</si>
  <si>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</si>
  <si>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</si>
  <si>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</si>
  <si>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</si>
  <si>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</si>
  <si>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</si>
  <si>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</si>
  <si>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</si>
  <si>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</si>
  <si>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</si>
  <si>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</si>
  <si>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</si>
  <si>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</si>
  <si>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</si>
  <si>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</si>
  <si>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</si>
  <si>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</si>
  <si>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</si>
  <si>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</si>
  <si>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</si>
  <si>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</si>
  <si>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</si>
  <si>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</si>
  <si>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</si>
  <si>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</si>
  <si>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</si>
  <si>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</si>
  <si>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</si>
  <si>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</si>
  <si>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</si>
  <si>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</si>
  <si>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</si>
  <si>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</si>
  <si>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</si>
  <si>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</si>
  <si>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</si>
  <si>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</si>
  <si>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</si>
  <si>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</si>
  <si>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</si>
  <si>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</si>
  <si>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</si>
  <si>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</si>
  <si>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</si>
  <si>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</si>
  <si>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</si>
  <si>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</si>
  <si>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</si>
  <si>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</si>
  <si>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</si>
  <si>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</si>
  <si>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</si>
  <si>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</si>
  <si>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</si>
  <si>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</si>
  <si>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</si>
  <si>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</si>
  <si>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</si>
  <si>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</si>
  <si>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</si>
  <si>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</si>
  <si>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</si>
  <si>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</si>
  <si>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</si>
  <si>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</si>
  <si>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</si>
  <si>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</si>
  <si>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</si>
  <si>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</si>
  <si>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</si>
  <si>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</si>
  <si>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</si>
  <si>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</si>
  <si>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</si>
  <si>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</si>
  <si>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</si>
  <si>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</si>
  <si>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</si>
  <si>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</si>
  <si>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</si>
  <si>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</si>
  <si>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</si>
  <si>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</si>
  <si>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</si>
  <si>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</si>
  <si>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</si>
  <si>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</si>
  <si>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</si>
  <si>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</si>
  <si>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</si>
  <si>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</si>
  <si>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</si>
  <si>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</si>
  <si>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</si>
  <si>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</si>
  <si>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</si>
  <si>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</si>
  <si>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</si>
  <si>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</si>
  <si>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</si>
  <si>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</si>
  <si>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</si>
  <si>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</si>
  <si>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</si>
  <si>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</si>
  <si>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</si>
  <si>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</si>
  <si>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</si>
  <si>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</si>
  <si>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</si>
  <si>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</si>
  <si>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</si>
  <si>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</si>
  <si>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</si>
  <si>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</si>
  <si>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</si>
  <si>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</si>
  <si>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</si>
  <si>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</si>
  <si>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</si>
  <si>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</si>
  <si>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</si>
  <si>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</si>
  <si>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</si>
  <si>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</si>
  <si>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</si>
  <si>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</si>
  <si>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</si>
  <si>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</si>
  <si>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</si>
  <si>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</si>
  <si>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</si>
  <si>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</si>
  <si>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</si>
  <si>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</si>
  <si>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</si>
  <si>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</si>
  <si>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</si>
  <si>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</si>
  <si>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</si>
  <si>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</si>
  <si>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</si>
  <si>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</si>
  <si>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</si>
  <si>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</si>
  <si>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</si>
  <si>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</si>
  <si>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</si>
  <si>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</si>
  <si>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</si>
  <si>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</si>
  <si>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</si>
  <si>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</si>
  <si>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</si>
  <si>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</si>
  <si>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</si>
  <si>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</si>
  <si>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</si>
  <si>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</si>
  <si>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</si>
  <si>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</si>
  <si>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</si>
  <si>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</si>
  <si>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</si>
  <si>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</si>
  <si>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</si>
  <si>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</si>
  <si>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</si>
  <si>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</si>
  <si>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</si>
  <si>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</si>
  <si>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</si>
  <si>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</si>
  <si>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</si>
  <si>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</si>
  <si>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</si>
  <si>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</si>
  <si>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</si>
  <si>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</si>
  <si>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</si>
  <si>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</si>
  <si>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</si>
  <si>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</si>
  <si>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</si>
  <si>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</si>
  <si>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</si>
  <si>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</si>
  <si>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</si>
  <si>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</si>
  <si>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</si>
  <si>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</si>
  <si>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</si>
  <si>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</si>
  <si>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</si>
  <si>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</si>
  <si>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</si>
  <si>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</si>
  <si>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</si>
  <si>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</si>
  <si>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</si>
  <si>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</si>
  <si>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</si>
  <si>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</si>
  <si>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</si>
  <si>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</si>
  <si>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</si>
  <si>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</si>
  <si>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</si>
  <si>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</si>
  <si>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</si>
  <si>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</si>
  <si>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</si>
  <si>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</si>
  <si>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</si>
  <si>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</si>
  <si>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</si>
  <si>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</si>
  <si>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</si>
  <si>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</si>
  <si>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</si>
  <si>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</si>
  <si>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</si>
  <si>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</si>
  <si>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</si>
  <si>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</si>
  <si>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</si>
  <si>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</si>
  <si>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</si>
  <si>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</si>
  <si>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</si>
  <si>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</si>
  <si>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</si>
  <si>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</si>
  <si>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</si>
  <si>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</si>
  <si>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</si>
  <si>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</si>
  <si>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</si>
  <si>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</si>
  <si>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</si>
  <si>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</si>
  <si>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</si>
  <si>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</si>
  <si>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</si>
  <si>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</si>
  <si>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</si>
  <si>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</si>
  <si>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</si>
  <si>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</si>
  <si>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</si>
  <si>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</si>
  <si>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</si>
  <si>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</si>
  <si>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</si>
  <si>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</si>
  <si>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</si>
  <si>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</si>
  <si>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</si>
  <si>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</si>
  <si>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</si>
  <si>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</si>
  <si>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</si>
  <si>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</si>
  <si>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</si>
  <si>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</si>
  <si>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</si>
  <si>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</si>
  <si>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</si>
  <si>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</si>
  <si>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</si>
  <si>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</si>
  <si>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</si>
  <si>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</si>
  <si>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</si>
  <si>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</si>
  <si>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</si>
  <si>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</si>
  <si>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</si>
  <si>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</si>
  <si>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</si>
  <si>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</si>
  <si>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</si>
  <si>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</si>
  <si>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</si>
  <si>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</si>
  <si>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</si>
  <si>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</si>
  <si>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</si>
  <si>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</si>
  <si>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</si>
  <si>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</si>
  <si>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</si>
  <si>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</si>
  <si>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</si>
  <si>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</si>
  <si>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</si>
  <si>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</si>
  <si>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</si>
  <si>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</si>
  <si>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</si>
  <si>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</si>
  <si>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</si>
  <si>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</si>
  <si>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</si>
  <si>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</si>
  <si>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</si>
  <si>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</si>
  <si>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</si>
  <si>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</si>
  <si>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</si>
  <si>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</si>
  <si>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</si>
  <si>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</si>
  <si>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</si>
  <si>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</si>
  <si>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</si>
  <si>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</si>
  <si>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</si>
  <si>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</si>
  <si>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</si>
  <si>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</si>
  <si>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</si>
  <si>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</si>
  <si>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</si>
  <si>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</si>
  <si>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</si>
  <si>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</si>
  <si>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</si>
  <si>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</si>
  <si>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</si>
  <si>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</si>
  <si>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</si>
  <si>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</si>
  <si>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</si>
  <si>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</si>
  <si>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</si>
  <si>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</si>
  <si>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</si>
  <si>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</si>
  <si>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</si>
  <si>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</si>
  <si>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</si>
  <si>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</si>
  <si>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</si>
  <si>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</si>
  <si>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</si>
  <si>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</si>
  <si>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</si>
  <si>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</si>
  <si>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</si>
  <si>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</si>
  <si>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</si>
  <si>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</si>
  <si>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</si>
  <si>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</si>
  <si>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</si>
  <si>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</si>
  <si>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</si>
  <si>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</si>
  <si>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</si>
  <si>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</si>
  <si>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</si>
  <si>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</si>
  <si>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</si>
  <si>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</si>
  <si>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</si>
  <si>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</si>
  <si>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</si>
  <si>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</si>
  <si>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</si>
  <si>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</si>
  <si>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</si>
  <si>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</si>
  <si>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</si>
  <si>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</si>
  <si>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</si>
  <si>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</si>
  <si>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</si>
  <si>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</si>
  <si>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</si>
  <si>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</si>
  <si>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</si>
  <si>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</si>
  <si>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</si>
  <si>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</si>
  <si>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</si>
  <si>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</si>
  <si>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</si>
  <si>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</si>
  <si>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</si>
  <si>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</si>
  <si>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</si>
  <si>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</si>
  <si>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</si>
  <si>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</si>
  <si>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</si>
  <si>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</si>
  <si>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</si>
  <si>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</si>
  <si>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</si>
  <si>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</si>
  <si>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</si>
  <si>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</si>
  <si>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</si>
  <si>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</si>
  <si>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</si>
  <si>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</si>
  <si>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</si>
  <si>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</si>
  <si>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</si>
  <si>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</si>
  <si>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</si>
  <si>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</si>
  <si>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</si>
  <si>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</si>
  <si>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</si>
  <si>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</si>
  <si>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</si>
  <si>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</si>
  <si>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</si>
  <si>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</si>
  <si>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</si>
  <si>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</si>
  <si>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</si>
  <si>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</si>
  <si>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</si>
  <si>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</si>
  <si>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</si>
  <si>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</si>
  <si>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</si>
  <si>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</si>
  <si>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</si>
  <si>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</si>
  <si>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</si>
  <si>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</si>
  <si>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</si>
  <si>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</si>
  <si>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</si>
  <si>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</si>
  <si>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</si>
  <si>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</si>
  <si>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</si>
  <si>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</si>
  <si>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</si>
  <si>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</si>
  <si>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</si>
  <si>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</si>
  <si>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</si>
  <si>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</si>
  <si>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</si>
  <si>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</si>
  <si>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</si>
  <si>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</si>
  <si>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</si>
  <si>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</si>
  <si>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</si>
  <si>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</si>
  <si>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</si>
  <si>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</si>
  <si>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</si>
  <si>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</si>
  <si>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</si>
  <si>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</si>
  <si>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</si>
  <si>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</si>
  <si>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</si>
  <si>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</si>
  <si>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</si>
  <si>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</si>
  <si>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</si>
  <si>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</si>
  <si>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</si>
  <si>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</si>
  <si>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</si>
  <si>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</si>
  <si>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</si>
  <si>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</si>
  <si>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</si>
  <si>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</si>
  <si>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</si>
  <si>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</si>
  <si>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</si>
  <si>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</si>
  <si>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</si>
  <si>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</si>
  <si>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</si>
  <si>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</si>
  <si>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</si>
  <si>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</si>
  <si>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</si>
  <si>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</si>
  <si>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</si>
  <si>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</si>
  <si>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</si>
  <si>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</si>
  <si>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</si>
  <si>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</si>
  <si>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</si>
  <si>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</si>
  <si>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</si>
  <si>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</si>
  <si>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</si>
  <si>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</si>
  <si>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</si>
  <si>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</si>
  <si>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</si>
  <si>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</si>
  <si>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</si>
  <si>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</si>
  <si>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</si>
  <si>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</si>
  <si>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</si>
  <si>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</si>
  <si>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</si>
  <si>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</si>
  <si>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</si>
  <si>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</si>
  <si>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</si>
  <si>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</si>
  <si>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</si>
  <si>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</si>
  <si>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</si>
  <si>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</si>
  <si>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</si>
  <si>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</si>
  <si>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</si>
  <si>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</si>
  <si>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</si>
  <si>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</si>
  <si>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</si>
  <si>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</si>
  <si>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</si>
  <si>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</si>
  <si>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</si>
  <si>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</si>
  <si>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</si>
  <si>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</si>
  <si>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</si>
  <si>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</si>
  <si>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</si>
  <si>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</si>
  <si>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</si>
  <si>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</si>
  <si>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</si>
  <si>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</si>
  <si>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</si>
  <si>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</si>
  <si>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</si>
  <si>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</si>
  <si>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</si>
  <si>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</si>
  <si>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</si>
  <si>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</si>
  <si>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</si>
  <si>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</si>
  <si>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</si>
  <si>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</si>
  <si>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</si>
  <si>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</si>
  <si>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</si>
  <si>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</si>
  <si>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</si>
  <si>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</si>
  <si>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</si>
  <si>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</si>
  <si>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</si>
  <si>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</si>
  <si>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</si>
  <si>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</si>
  <si>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</si>
  <si>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</si>
  <si>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</si>
  <si>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</si>
  <si>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</si>
  <si>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</si>
  <si>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</si>
  <si>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</si>
  <si>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</si>
  <si>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</si>
  <si>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</si>
  <si>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</si>
  <si>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</si>
  <si>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</si>
  <si>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</si>
  <si>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</si>
  <si>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</si>
  <si>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</si>
  <si>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</si>
  <si>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</si>
  <si>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</si>
  <si>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</si>
  <si>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</si>
  <si>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</si>
  <si>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</si>
  <si>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</si>
  <si>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</si>
  <si>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</si>
  <si>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</si>
  <si>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</si>
  <si>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</si>
  <si>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</si>
  <si>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</si>
  <si>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</si>
  <si>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</si>
  <si>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</si>
  <si>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</si>
  <si>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</si>
  <si>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</si>
  <si>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</si>
  <si>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</si>
  <si>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</si>
  <si>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</si>
  <si>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</si>
  <si>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</si>
  <si>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</si>
  <si>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</si>
  <si>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</si>
  <si>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</si>
  <si>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</si>
  <si>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</si>
  <si>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</si>
  <si>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</si>
  <si>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</si>
  <si>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</si>
  <si>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</si>
  <si>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</si>
  <si>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</si>
  <si>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</si>
  <si>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</si>
  <si>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</si>
  <si>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</si>
  <si>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</si>
  <si>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</si>
  <si>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</si>
  <si>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</si>
  <si>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</si>
  <si>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</si>
  <si>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</si>
  <si>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</si>
  <si>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</si>
  <si>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</si>
  <si>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</si>
  <si>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</si>
  <si>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</si>
  <si>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</si>
  <si>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</si>
  <si>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</si>
  <si>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</si>
  <si>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</si>
  <si>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</si>
  <si>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</si>
  <si>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</si>
  <si>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</si>
  <si>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</si>
  <si>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</si>
  <si>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</si>
  <si>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</si>
  <si>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</si>
  <si>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</si>
  <si>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</si>
  <si>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</si>
  <si>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</si>
  <si>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</si>
  <si>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</si>
  <si>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</si>
  <si>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</si>
  <si>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</si>
  <si>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</si>
  <si>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</si>
  <si>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</si>
  <si>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</si>
  <si>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</si>
  <si>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</si>
  <si>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</si>
  <si>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</si>
  <si>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</si>
  <si>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</si>
  <si>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</si>
  <si>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</si>
  <si>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</si>
  <si>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</si>
  <si>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</si>
  <si>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</si>
  <si>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</si>
  <si>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</si>
  <si>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</si>
  <si>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</si>
  <si>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</si>
  <si>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</si>
  <si>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</si>
  <si>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</si>
  <si>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</si>
  <si>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</si>
  <si>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</si>
  <si>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</si>
  <si>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</si>
  <si>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</si>
  <si>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</si>
  <si>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</si>
  <si>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</si>
  <si>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</si>
  <si>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</si>
  <si>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</si>
  <si>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</si>
  <si>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</si>
  <si>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</si>
  <si>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</si>
  <si>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</si>
  <si>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</si>
  <si>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</si>
  <si>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</si>
  <si>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</si>
  <si>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</si>
  <si>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</si>
  <si>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</si>
  <si>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</si>
  <si>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</si>
  <si>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</si>
  <si>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</si>
  <si>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</si>
  <si>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</si>
  <si>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</si>
  <si>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</si>
  <si>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</si>
  <si>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</si>
  <si>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</si>
  <si>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</si>
  <si>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</si>
  <si>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</si>
  <si>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</si>
  <si>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</si>
  <si>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</si>
  <si>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</si>
  <si>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</si>
  <si>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</si>
  <si>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</si>
  <si>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</si>
  <si>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</si>
  <si>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</si>
  <si>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</si>
  <si>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</si>
  <si>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</si>
  <si>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</si>
  <si>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</si>
  <si>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</si>
  <si>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</si>
  <si>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</si>
  <si>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</si>
  <si>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</si>
  <si>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</si>
  <si>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</si>
  <si>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</si>
  <si>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</si>
  <si>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</si>
  <si>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</si>
  <si>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</si>
  <si>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</si>
  <si>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</si>
  <si>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</si>
  <si>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</si>
  <si>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</si>
  <si>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</si>
  <si>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</si>
  <si>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</si>
  <si>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</si>
  <si>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</si>
  <si>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</si>
  <si>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</si>
  <si>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</si>
  <si>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</si>
  <si>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</si>
  <si>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</si>
  <si>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</si>
  <si>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</si>
  <si>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</si>
  <si>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</si>
  <si>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</si>
  <si>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</si>
  <si>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</si>
  <si>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</si>
  <si>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</si>
  <si>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</si>
  <si>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</si>
  <si>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</si>
  <si>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</si>
  <si>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</si>
  <si>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</si>
  <si>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</si>
  <si>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</si>
  <si>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</si>
  <si>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</si>
  <si>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</si>
  <si>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</si>
  <si>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</si>
  <si>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</si>
  <si>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</si>
  <si>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</si>
  <si>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</si>
  <si>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</si>
  <si>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</si>
  <si>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</si>
  <si>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</si>
  <si>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</si>
  <si>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</si>
  <si>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</si>
  <si>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</si>
  <si>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</si>
  <si>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</si>
  <si>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</si>
  <si>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</si>
  <si>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</si>
  <si>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</si>
  <si>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</si>
  <si>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</si>
  <si>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</si>
  <si>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</si>
  <si>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</si>
  <si>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</si>
  <si>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</si>
  <si>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</si>
  <si>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</si>
  <si>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</si>
  <si>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</si>
  <si>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</si>
  <si>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</si>
  <si>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</si>
  <si>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</si>
  <si>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</si>
  <si>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</si>
  <si>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</si>
  <si>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</si>
  <si>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</si>
  <si>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</si>
  <si>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</si>
  <si>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</si>
  <si>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</si>
  <si>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</si>
  <si>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</si>
  <si>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</si>
  <si>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</si>
  <si>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</si>
  <si>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</si>
  <si>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</si>
  <si>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</si>
  <si>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</si>
  <si>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</si>
  <si>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</si>
  <si>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</si>
  <si>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</si>
  <si>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</si>
  <si>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</si>
  <si>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</si>
  <si>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</si>
  <si>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</si>
  <si>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</si>
  <si>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</si>
  <si>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</si>
  <si>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</si>
  <si>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</si>
  <si>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</si>
  <si>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</si>
  <si>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</si>
  <si>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</si>
  <si>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</si>
  <si>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</si>
  <si>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</si>
  <si>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</si>
  <si>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</si>
  <si>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</si>
  <si>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</si>
  <si>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</si>
  <si>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</si>
  <si>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</si>
  <si>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</si>
  <si>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</si>
  <si>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</si>
  <si>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</si>
  <si>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</si>
  <si>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</si>
  <si>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</si>
  <si>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</si>
  <si>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</si>
  <si>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</si>
  <si>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</si>
  <si>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</si>
  <si>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</si>
  <si>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</si>
  <si>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</si>
  <si>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</si>
  <si>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</si>
  <si>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</si>
  <si>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</si>
  <si>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</si>
  <si>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</si>
  <si>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</si>
  <si>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</si>
  <si>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</si>
  <si>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</si>
  <si>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</si>
  <si>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</si>
  <si>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</si>
  <si>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</si>
  <si>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</si>
  <si>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</si>
  <si>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</si>
  <si>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</si>
  <si>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</si>
  <si>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</si>
  <si>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</si>
  <si>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</si>
  <si>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</si>
  <si>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</si>
  <si>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</si>
  <si>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</si>
  <si>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</si>
  <si>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</si>
  <si>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</si>
  <si>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</si>
  <si>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</si>
  <si>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</si>
  <si>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</si>
  <si>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</si>
  <si>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</si>
  <si>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</si>
  <si>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</si>
  <si>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</si>
  <si>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</si>
  <si>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</si>
  <si>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</si>
  <si>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</si>
  <si>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</si>
  <si>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</si>
  <si>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</si>
  <si>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</si>
  <si>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</si>
  <si>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</si>
  <si>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</si>
  <si>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</si>
  <si>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</si>
  <si>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</si>
  <si>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</si>
  <si>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</si>
  <si>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</si>
  <si>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</si>
  <si>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</si>
  <si>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</si>
  <si>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</si>
  <si>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</si>
  <si>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</si>
  <si>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</si>
  <si>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</si>
  <si>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</si>
  <si>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</si>
  <si>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</si>
  <si>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</si>
  <si>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</si>
  <si>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</si>
  <si>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</si>
  <si>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</si>
  <si>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</si>
  <si>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</si>
  <si>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</si>
  <si>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</si>
  <si>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</si>
  <si>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</si>
  <si>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</si>
  <si>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</si>
  <si>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</si>
  <si>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</si>
  <si>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</si>
  <si>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</si>
  <si>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</si>
  <si>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</si>
  <si>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</si>
  <si>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</si>
  <si>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</si>
  <si>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</si>
  <si>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</si>
  <si>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</si>
  <si>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</si>
  <si>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</si>
  <si>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</si>
  <si>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</si>
  <si>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</si>
  <si>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</si>
  <si>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</si>
  <si>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</si>
  <si>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</si>
  <si>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</si>
  <si>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</si>
  <si>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</si>
  <si>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</si>
  <si>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</si>
  <si>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</si>
  <si>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</si>
  <si>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</si>
  <si>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</si>
  <si>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</si>
  <si>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</si>
  <si>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</si>
  <si>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</si>
  <si>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</si>
  <si>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</si>
  <si>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</si>
  <si>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</si>
  <si>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</si>
  <si>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</si>
  <si>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</si>
  <si>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</si>
  <si>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</si>
  <si>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</si>
  <si>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</si>
  <si>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</si>
  <si>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</si>
  <si>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</si>
  <si>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</si>
  <si>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</si>
  <si>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</si>
  <si>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</si>
  <si>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</si>
  <si>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</si>
  <si>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</si>
  <si>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</si>
  <si>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</si>
  <si>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</si>
  <si>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</si>
  <si>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</si>
  <si>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</si>
  <si>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</si>
  <si>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</si>
  <si>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</si>
  <si>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</si>
  <si>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</si>
  <si>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</si>
  <si>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</si>
  <si>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</si>
  <si>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</si>
  <si>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</si>
  <si>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</si>
  <si>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</si>
  <si>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</si>
  <si>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</si>
  <si>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</si>
  <si>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</si>
  <si>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</si>
  <si>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</si>
  <si>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</si>
  <si>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</si>
  <si>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</si>
  <si>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</si>
  <si>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</si>
  <si>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</si>
  <si>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</si>
  <si>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</si>
  <si>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</si>
  <si>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</si>
  <si>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</si>
  <si>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</si>
  <si>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</si>
  <si>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</si>
  <si>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</si>
  <si>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</si>
  <si>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</si>
  <si>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</si>
  <si>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</si>
  <si>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</si>
  <si>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</si>
  <si>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</si>
  <si>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</si>
  <si>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</si>
  <si>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</si>
  <si>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</si>
  <si>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</si>
  <si>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</si>
  <si>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</si>
  <si>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</si>
  <si>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</si>
  <si>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</si>
  <si>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</si>
  <si>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</si>
  <si>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</si>
  <si>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</si>
  <si>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</si>
  <si>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</si>
  <si>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</si>
  <si>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</si>
  <si>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</si>
  <si>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</si>
  <si>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</si>
  <si>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</si>
  <si>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</si>
  <si>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</si>
  <si>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</si>
  <si>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</si>
  <si>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</si>
  <si>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</si>
  <si>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</si>
  <si>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</si>
  <si>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</si>
  <si>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</si>
  <si>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</si>
  <si>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</si>
  <si>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</si>
  <si>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</si>
  <si>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</si>
  <si>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</si>
  <si>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</si>
  <si>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</si>
  <si>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</si>
  <si>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</si>
  <si>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</si>
  <si>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</si>
  <si>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</si>
  <si>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</si>
  <si>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</si>
  <si>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</si>
  <si>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</si>
  <si>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</si>
  <si>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</si>
  <si>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</si>
  <si>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</si>
  <si>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</si>
  <si>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</si>
  <si>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</si>
  <si>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</si>
  <si>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</si>
  <si>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</si>
  <si>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</si>
  <si>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</si>
  <si>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</si>
  <si>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</si>
  <si>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</si>
  <si>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</si>
  <si>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</si>
  <si>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</si>
  <si>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</si>
  <si>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</si>
  <si>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</si>
  <si>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</si>
  <si>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</si>
  <si>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</si>
  <si>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</si>
  <si>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</si>
  <si>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</si>
  <si>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</si>
  <si>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</si>
  <si>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</si>
  <si>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</si>
  <si>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</si>
  <si>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</si>
  <si>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</si>
  <si>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</si>
  <si>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</si>
  <si>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</si>
  <si>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</si>
  <si>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</si>
  <si>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</si>
  <si>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</si>
  <si>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</si>
  <si>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</si>
  <si>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</si>
  <si>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</si>
  <si>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</si>
  <si>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</si>
  <si>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</si>
  <si>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</si>
  <si>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</si>
  <si>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</si>
  <si>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</si>
  <si>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</si>
  <si>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</si>
  <si>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</si>
  <si>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</si>
  <si>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</si>
  <si>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</si>
  <si>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</si>
  <si>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</si>
  <si>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</si>
  <si>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</si>
  <si>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</si>
  <si>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</si>
  <si>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</si>
  <si>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</si>
  <si>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</si>
  <si>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</si>
  <si>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</si>
  <si>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</si>
  <si>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</si>
  <si>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</si>
  <si>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</si>
  <si>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</si>
  <si>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</si>
  <si>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</si>
  <si>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</si>
  <si>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</si>
  <si>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</si>
  <si>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</si>
  <si>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</si>
  <si>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</si>
  <si>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</si>
  <si>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</si>
  <si>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</si>
  <si>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</si>
  <si>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</si>
  <si>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</si>
  <si>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</si>
  <si>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</si>
  <si>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</si>
  <si>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</si>
  <si>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</si>
  <si>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</si>
  <si>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</si>
  <si>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</si>
  <si>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</si>
  <si>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</si>
  <si>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</si>
  <si>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</si>
  <si>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</si>
  <si>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</si>
  <si>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</si>
  <si>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</si>
  <si>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</si>
  <si>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</si>
  <si>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</si>
  <si>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</si>
  <si>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</si>
  <si>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</si>
  <si>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</si>
  <si>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</si>
  <si>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</si>
  <si>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</si>
  <si>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</si>
  <si>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</si>
  <si>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</si>
  <si>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</si>
  <si>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</si>
  <si>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</si>
  <si>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</si>
  <si>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</si>
  <si>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</si>
  <si>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</si>
  <si>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</si>
  <si>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</si>
  <si>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</si>
  <si>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</si>
  <si>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</si>
  <si>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</si>
  <si>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</si>
  <si>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</si>
  <si>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</si>
  <si>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</si>
  <si>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</si>
  <si>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</si>
  <si>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</si>
  <si>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</si>
  <si>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</si>
  <si>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</si>
  <si>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</si>
  <si>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</si>
  <si>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</si>
  <si>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</si>
  <si>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</si>
  <si>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</si>
  <si>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</si>
  <si>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</si>
  <si>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</si>
  <si>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</si>
  <si>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</si>
  <si>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</si>
  <si>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</si>
  <si>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</si>
  <si>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</si>
  <si>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</si>
  <si>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</si>
  <si>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</si>
  <si>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</si>
  <si>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</si>
  <si>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</si>
  <si>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</si>
  <si>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</si>
  <si>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</si>
  <si>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</si>
  <si>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</si>
  <si>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</si>
  <si>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</si>
  <si>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</si>
  <si>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</si>
  <si>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</si>
  <si>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</si>
  <si>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</si>
  <si>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</si>
  <si>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</si>
  <si>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</si>
  <si>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</si>
  <si>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</si>
  <si>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</si>
  <si>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</si>
  <si>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</si>
  <si>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</si>
  <si>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</si>
  <si>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</si>
  <si>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</si>
  <si>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</si>
  <si>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</si>
  <si>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</si>
  <si>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</si>
  <si>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</si>
  <si>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</si>
  <si>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</si>
  <si>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</si>
  <si>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</si>
  <si>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</si>
  <si>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</si>
  <si>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</si>
  <si>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</si>
  <si>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</si>
  <si>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</si>
  <si>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</si>
  <si>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</si>
  <si>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</si>
  <si>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</si>
  <si>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</si>
  <si>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</si>
  <si>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</si>
  <si>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</si>
  <si>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</si>
  <si>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</si>
  <si>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</si>
  <si>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</si>
  <si>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</si>
  <si>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</si>
  <si>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</si>
  <si>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</si>
  <si>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</si>
  <si>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</si>
  <si>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</si>
  <si>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</si>
  <si>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</si>
  <si>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</si>
  <si>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</si>
  <si>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</si>
  <si>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</si>
  <si>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</si>
  <si>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</si>
  <si>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</si>
  <si>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</si>
  <si>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</si>
  <si>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</si>
  <si>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</si>
  <si>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</si>
  <si>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</si>
  <si>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</si>
  <si>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</si>
  <si>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</si>
  <si>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</si>
  <si>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</si>
  <si>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</si>
  <si>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</si>
  <si>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</si>
  <si>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</si>
  <si>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</si>
  <si>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</si>
  <si>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</si>
  <si>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</si>
  <si>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</si>
  <si>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</si>
  <si>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</si>
  <si>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</si>
  <si>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</si>
  <si>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</si>
  <si>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</si>
  <si>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</si>
  <si>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</si>
  <si>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</si>
  <si>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</si>
  <si>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</si>
  <si>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</si>
  <si>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</si>
  <si>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</si>
  <si>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</si>
  <si>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</si>
  <si>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</si>
  <si>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</si>
  <si>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</si>
  <si>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</si>
  <si>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</si>
  <si>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</si>
  <si>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</si>
  <si>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</si>
  <si>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</si>
  <si>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</si>
  <si>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</si>
  <si>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</si>
  <si>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</si>
  <si>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</si>
  <si>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</si>
  <si>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</si>
  <si>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</si>
  <si>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</si>
  <si>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</si>
  <si>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</si>
  <si>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</si>
  <si>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</si>
  <si>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</si>
  <si>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</si>
  <si>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</si>
  <si>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</si>
  <si>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</si>
  <si>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</si>
  <si>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</si>
  <si>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</si>
  <si>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</si>
  <si>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</si>
  <si>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</si>
  <si>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</si>
  <si>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</si>
  <si>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</si>
  <si>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</si>
  <si>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</si>
  <si>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</si>
  <si>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</si>
  <si>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</si>
  <si>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</si>
  <si>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</si>
  <si>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</si>
  <si>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</si>
  <si>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</si>
  <si>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</si>
  <si>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</si>
  <si>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</si>
  <si>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</si>
  <si>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</si>
  <si>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</si>
  <si>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</si>
  <si>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</si>
  <si>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</si>
  <si>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</si>
  <si>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</si>
  <si>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</si>
  <si>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</si>
  <si>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</si>
  <si>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</si>
  <si>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</si>
  <si>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</si>
  <si>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</si>
  <si>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</si>
  <si>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</si>
  <si>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</si>
  <si>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</si>
  <si>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</si>
  <si>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</si>
  <si>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</si>
  <si>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</si>
  <si>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</si>
  <si>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</si>
  <si>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</si>
  <si>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</si>
  <si>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</si>
  <si>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</si>
  <si>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</si>
  <si>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</si>
  <si>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</si>
  <si>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</si>
  <si>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</si>
  <si>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</si>
  <si>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</si>
  <si>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</si>
  <si>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</si>
  <si>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</si>
  <si>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</si>
  <si>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</si>
  <si>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</si>
  <si>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</si>
  <si>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</si>
  <si>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</si>
  <si>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</si>
  <si>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</si>
  <si>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</si>
  <si>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</si>
  <si>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</si>
  <si>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</si>
  <si>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</si>
  <si>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</si>
  <si>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</si>
  <si>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</si>
  <si>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</si>
  <si>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</si>
  <si>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</si>
  <si>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</si>
  <si>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</si>
  <si>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</si>
  <si>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</si>
  <si>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</si>
  <si>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</si>
  <si>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</si>
  <si>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</si>
  <si>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</si>
  <si>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</si>
  <si>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</si>
  <si>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</si>
  <si>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</si>
  <si>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</si>
  <si>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</si>
  <si>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</si>
  <si>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</si>
  <si>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</si>
  <si>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</si>
  <si>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</si>
  <si>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</si>
  <si>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</si>
  <si>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</si>
  <si>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</si>
  <si>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</si>
  <si>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</si>
  <si>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</si>
  <si>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</si>
  <si>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</si>
  <si>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</si>
  <si>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</si>
  <si>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</si>
  <si>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</si>
  <si>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</si>
  <si>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</si>
  <si>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</si>
  <si>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</si>
  <si>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</si>
  <si>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</si>
  <si>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</si>
  <si>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</si>
  <si>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</si>
  <si>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</si>
  <si>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</si>
  <si>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</si>
  <si>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</si>
  <si>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</si>
  <si>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</si>
  <si>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</si>
  <si>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</si>
  <si>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</si>
  <si>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</si>
  <si>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</si>
  <si>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</si>
  <si>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</si>
  <si>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</si>
  <si>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</si>
  <si>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</si>
  <si>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</si>
  <si>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</si>
  <si>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</si>
  <si>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</si>
  <si>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</si>
  <si>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</si>
  <si>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</si>
  <si>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</si>
  <si>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</si>
  <si>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</si>
  <si>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</si>
  <si>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</si>
  <si>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</si>
  <si>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</si>
  <si>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</si>
  <si>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</si>
  <si>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</si>
  <si>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</si>
  <si>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</si>
  <si>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</si>
  <si>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</si>
  <si>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</si>
  <si>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</si>
  <si>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</si>
  <si>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</si>
  <si>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</si>
  <si>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</si>
  <si>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</si>
  <si>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</si>
  <si>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</si>
  <si>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</si>
  <si>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</si>
  <si>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</si>
  <si>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</si>
  <si>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</si>
  <si>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</si>
  <si>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</si>
  <si>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</si>
  <si>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</si>
  <si>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</si>
  <si>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</si>
  <si>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</si>
  <si>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</si>
  <si>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</si>
  <si>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</si>
  <si>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</si>
  <si>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</si>
  <si>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</si>
  <si>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</si>
  <si>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</si>
  <si>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</si>
  <si>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</si>
  <si>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</si>
  <si>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</si>
  <si>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</si>
  <si>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</si>
  <si>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</si>
  <si>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</si>
  <si>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</si>
  <si>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</si>
  <si>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</si>
  <si>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</si>
  <si>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</si>
  <si>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</si>
  <si>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</si>
  <si>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</si>
  <si>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</si>
  <si>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</si>
  <si>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</si>
  <si>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</si>
  <si>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</si>
  <si>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</si>
  <si>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</si>
  <si>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</si>
  <si>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</si>
  <si>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</si>
  <si>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</si>
  <si>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</si>
  <si>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</si>
  <si>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</si>
  <si>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</si>
  <si>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</si>
  <si>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</si>
  <si>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</si>
  <si>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</si>
  <si>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</si>
  <si>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</si>
  <si>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</si>
  <si>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</si>
  <si>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</si>
  <si>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</si>
  <si>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</si>
  <si>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</si>
  <si>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</si>
  <si>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</si>
  <si>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</si>
  <si>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</si>
  <si>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</si>
  <si>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</si>
  <si>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</si>
  <si>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</si>
  <si>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</si>
  <si>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</si>
  <si>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</si>
  <si>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</si>
  <si>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</si>
  <si>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</si>
  <si>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</si>
  <si>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</si>
  <si>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</si>
  <si>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</si>
  <si>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</si>
  <si>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</si>
  <si>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</si>
  <si>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</si>
  <si>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</si>
  <si>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</si>
  <si>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</si>
  <si>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</si>
  <si>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</si>
  <si>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</si>
  <si>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</si>
  <si>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</si>
  <si>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</si>
  <si>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</si>
  <si>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</si>
  <si>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</si>
  <si>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</si>
  <si>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</si>
  <si>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</si>
  <si>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</si>
  <si>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</si>
  <si>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</si>
  <si>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</si>
  <si>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</si>
  <si>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</si>
  <si>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</si>
  <si>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</si>
  <si>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</si>
  <si>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</si>
  <si>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</si>
  <si>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</si>
  <si>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</si>
  <si>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</si>
  <si>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</si>
  <si>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</si>
  <si>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</si>
  <si>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</si>
  <si>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</si>
  <si>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</si>
  <si>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</si>
  <si>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</si>
  <si>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</si>
  <si>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</si>
  <si>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</si>
  <si>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</si>
  <si>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</si>
  <si>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</si>
  <si>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</si>
  <si>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</si>
  <si>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</si>
  <si>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</si>
  <si>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</si>
  <si>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</si>
  <si>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</si>
  <si>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</si>
  <si>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</si>
  <si>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</si>
  <si>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</si>
  <si>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</si>
  <si>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</si>
  <si>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</si>
  <si>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</si>
  <si>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</si>
  <si>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</si>
  <si>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</si>
  <si>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</si>
  <si>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</si>
  <si>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</si>
  <si>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</si>
  <si>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</si>
  <si>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</si>
  <si>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</si>
  <si>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</si>
  <si>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</si>
  <si>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</si>
  <si>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</si>
  <si>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</si>
  <si>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</si>
  <si>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</si>
  <si>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</si>
  <si>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</si>
  <si>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</si>
  <si>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</si>
  <si>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</si>
  <si>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</si>
  <si>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</si>
  <si>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</si>
  <si>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</si>
  <si>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</si>
  <si>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</si>
  <si>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</si>
  <si>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</si>
  <si>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</si>
  <si>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</si>
  <si>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</si>
  <si>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</si>
  <si>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</si>
  <si>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</si>
  <si>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</si>
  <si>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</si>
  <si>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</si>
  <si>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</si>
  <si>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</si>
  <si>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</si>
  <si>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</si>
  <si>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</si>
  <si>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</si>
  <si>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</si>
  <si>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</si>
  <si>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</si>
  <si>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</si>
  <si>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</si>
  <si>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</si>
  <si>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</si>
  <si>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</si>
  <si>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</si>
  <si>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</si>
  <si>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</si>
  <si>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</si>
  <si>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</si>
  <si>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</si>
  <si>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</si>
  <si>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</si>
  <si>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</si>
  <si>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</si>
  <si>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</si>
  <si>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</si>
  <si>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</si>
  <si>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</si>
  <si>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</si>
  <si>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</si>
  <si>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</si>
  <si>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</si>
  <si>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</si>
  <si>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</si>
  <si>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</si>
  <si>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</si>
  <si>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</si>
  <si>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</si>
  <si>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</si>
  <si>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</si>
  <si>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</si>
  <si>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</si>
  <si>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</si>
  <si>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</si>
  <si>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</si>
  <si>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</si>
  <si>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</si>
  <si>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</si>
  <si>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</si>
  <si>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</si>
  <si>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</si>
  <si>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</si>
  <si>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</si>
  <si>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</si>
  <si>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</si>
  <si>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</si>
  <si>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</si>
  <si>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</si>
  <si>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</si>
  <si>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</si>
  <si>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</si>
  <si>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</si>
  <si>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</si>
  <si>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</si>
  <si>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</si>
  <si>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</si>
  <si>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</si>
  <si>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</si>
  <si>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</si>
  <si>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</si>
  <si>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</si>
  <si>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</si>
  <si>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</si>
  <si>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</si>
  <si>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</si>
  <si>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</si>
  <si>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</si>
  <si>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</si>
  <si>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</si>
  <si>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</si>
  <si>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</si>
  <si>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</si>
  <si>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</si>
  <si>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</si>
  <si>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</si>
  <si>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</si>
  <si>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</si>
  <si>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</si>
  <si>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</si>
  <si>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</si>
  <si>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</si>
  <si>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</si>
  <si>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</si>
  <si>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</si>
  <si>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</si>
  <si>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</si>
  <si>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</si>
  <si>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</si>
  <si>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</si>
  <si>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</si>
  <si>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</si>
  <si>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</si>
  <si>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</si>
  <si>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</si>
  <si>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</si>
  <si>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</si>
  <si>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</si>
  <si>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</si>
  <si>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</si>
  <si>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</si>
  <si>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</si>
  <si>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</si>
  <si>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</si>
  <si>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</si>
  <si>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</si>
  <si>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</si>
  <si>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</si>
  <si>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</si>
  <si>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</si>
  <si>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</si>
  <si>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</si>
  <si>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</si>
  <si>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</si>
  <si>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</si>
  <si>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</si>
  <si>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</si>
  <si>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</si>
  <si>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</si>
  <si>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</si>
  <si>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</si>
  <si>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</si>
  <si>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</si>
  <si>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</si>
  <si>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</si>
  <si>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</si>
  <si>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</si>
  <si>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</si>
  <si>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</si>
  <si>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</si>
  <si>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</si>
  <si>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</si>
  <si>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</si>
  <si>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</si>
  <si>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</si>
  <si>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</si>
  <si>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</si>
  <si>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</si>
  <si>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</si>
  <si>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</si>
  <si>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</si>
  <si>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</si>
  <si>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</si>
  <si>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</si>
  <si>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</si>
  <si>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</si>
  <si>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</si>
  <si>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</si>
  <si>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</si>
  <si>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</si>
  <si>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</si>
  <si>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</si>
  <si>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</si>
  <si>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</si>
  <si>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</si>
  <si>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</si>
  <si>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</si>
  <si>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</si>
  <si>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</si>
  <si>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</si>
  <si>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</si>
  <si>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</si>
  <si>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</si>
  <si>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</si>
  <si>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</si>
  <si>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</si>
  <si>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</si>
  <si>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</si>
  <si>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</si>
  <si>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</si>
  <si>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</si>
  <si>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</si>
  <si>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</si>
  <si>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</si>
  <si>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</si>
  <si>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</si>
  <si>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</si>
  <si>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</si>
  <si>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</si>
  <si>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</si>
  <si>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</si>
  <si>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</si>
  <si>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</si>
  <si>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</si>
  <si>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</si>
  <si>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</si>
  <si>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</si>
  <si>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</si>
  <si>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</si>
  <si>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</si>
  <si>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</si>
  <si>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</si>
  <si>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</si>
  <si>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</si>
  <si>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</si>
  <si>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</si>
  <si>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</si>
  <si>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</si>
  <si>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</si>
  <si>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</si>
  <si>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</si>
  <si>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</si>
  <si>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</si>
  <si>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</si>
  <si>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</si>
  <si>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</si>
  <si>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</si>
  <si>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</si>
  <si>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</si>
  <si>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</si>
  <si>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</si>
  <si>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</si>
  <si>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</si>
  <si>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</si>
  <si>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</si>
  <si>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</si>
  <si>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</si>
  <si>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</si>
  <si>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</si>
  <si>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</si>
  <si>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</si>
  <si>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</si>
  <si>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</si>
  <si>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</si>
  <si>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</si>
  <si>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</si>
  <si>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</si>
  <si>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</si>
  <si>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</si>
  <si>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</si>
  <si>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</si>
  <si>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</si>
  <si>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</si>
  <si>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</si>
  <si>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</si>
  <si>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</si>
  <si>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</si>
  <si>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</si>
  <si>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</si>
  <si>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</si>
  <si>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</si>
  <si>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</si>
  <si>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</si>
  <si>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</si>
  <si>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</si>
  <si>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</si>
  <si>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</si>
  <si>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</si>
  <si>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</si>
  <si>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</si>
  <si>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</si>
  <si>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</si>
  <si>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</si>
  <si>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</si>
  <si>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</si>
  <si>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</si>
  <si>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</si>
  <si>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</si>
  <si>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</si>
  <si>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</si>
  <si>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</si>
  <si>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</si>
  <si>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</si>
  <si>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</si>
  <si>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</si>
  <si>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</si>
  <si>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</si>
  <si>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</si>
  <si>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</si>
  <si>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</si>
  <si>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</si>
  <si>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</si>
  <si>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</si>
  <si>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</si>
  <si>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</si>
  <si>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</si>
  <si>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</si>
  <si>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</si>
  <si>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</si>
  <si>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</si>
  <si>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</si>
  <si>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</si>
  <si>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</si>
  <si>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</si>
  <si>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</si>
  <si>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</si>
  <si>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</si>
  <si>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</si>
  <si>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</si>
  <si>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</si>
  <si>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</si>
  <si>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</si>
  <si>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</si>
  <si>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</si>
  <si>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</si>
  <si>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</si>
  <si>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</si>
  <si>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</si>
  <si>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</si>
  <si>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</si>
  <si>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</si>
  <si>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</si>
  <si>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</si>
  <si>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</si>
  <si>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</si>
  <si>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</si>
  <si>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</si>
  <si>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</si>
  <si>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</si>
  <si>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</si>
  <si>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</si>
  <si>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</si>
  <si>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</si>
  <si>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</si>
  <si>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</si>
  <si>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</si>
  <si>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</si>
  <si>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</si>
  <si>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</si>
  <si>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</si>
  <si>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</si>
  <si>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</si>
  <si>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</si>
  <si>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</si>
  <si>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</si>
  <si>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</si>
  <si>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</si>
  <si>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</si>
  <si>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</si>
  <si>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</si>
  <si>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</si>
  <si>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</si>
  <si>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</si>
  <si>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</si>
  <si>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</si>
  <si>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</si>
  <si>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</si>
  <si>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</si>
  <si>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</si>
  <si>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</si>
  <si>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</si>
  <si>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</si>
  <si>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</si>
  <si>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</si>
  <si>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</si>
  <si>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</si>
  <si>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</si>
  <si>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</si>
  <si>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</si>
  <si>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</si>
  <si>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</si>
  <si>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</si>
  <si>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</si>
  <si>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</si>
  <si>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</si>
  <si>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</si>
  <si>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</si>
  <si>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</si>
  <si>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</si>
  <si>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</si>
  <si>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</si>
  <si>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</si>
  <si>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</si>
  <si>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</si>
  <si>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</si>
  <si>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</si>
  <si>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</si>
  <si>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</si>
  <si>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</si>
  <si>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</si>
  <si>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</si>
  <si>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</si>
  <si>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</si>
  <si>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</si>
  <si>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</si>
  <si>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</si>
  <si>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</si>
  <si>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</si>
  <si>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</si>
  <si>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</si>
  <si>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</si>
  <si>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</si>
  <si>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</si>
  <si>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</si>
  <si>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</si>
  <si>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</si>
  <si>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</si>
  <si>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</si>
  <si>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</si>
  <si>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</si>
  <si>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</si>
  <si>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</si>
  <si>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</si>
  <si>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</si>
  <si>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</si>
  <si>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</si>
  <si>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</si>
  <si>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</si>
  <si>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</si>
  <si>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</si>
  <si>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</si>
  <si>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</si>
  <si>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</si>
  <si>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</si>
  <si>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</si>
  <si>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</si>
  <si>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</si>
  <si>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</si>
  <si>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</si>
  <si>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</si>
  <si>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</si>
  <si>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</si>
  <si>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</si>
  <si>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</si>
  <si>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</si>
  <si>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</si>
  <si>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</si>
  <si>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</si>
  <si>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</si>
  <si>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</si>
  <si>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</si>
  <si>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</si>
  <si>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</si>
  <si>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</si>
  <si>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</si>
  <si>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</si>
  <si>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</si>
  <si>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</si>
  <si>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</si>
  <si>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</si>
  <si>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</si>
  <si>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</si>
  <si>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</si>
  <si>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</si>
  <si>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</si>
  <si>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</si>
  <si>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</si>
  <si>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</si>
  <si>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</si>
  <si>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</si>
  <si>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</si>
  <si>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</si>
  <si>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</si>
  <si>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</si>
  <si>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</si>
  <si>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</si>
  <si>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</si>
  <si>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</si>
  <si>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</si>
  <si>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</si>
  <si>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</si>
  <si>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</si>
  <si>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</si>
  <si>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</si>
  <si>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</si>
  <si>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</si>
  <si>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</si>
  <si>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</si>
  <si>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</si>
  <si>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</si>
  <si>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</si>
  <si>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</si>
  <si>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</si>
  <si>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</si>
  <si>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</si>
  <si>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</si>
  <si>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</si>
  <si>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</si>
  <si>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</si>
  <si>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</si>
  <si>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</si>
  <si>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</si>
  <si>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</si>
  <si>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</si>
  <si>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</si>
  <si>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</si>
  <si>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</si>
  <si>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</si>
  <si>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</si>
  <si>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</si>
  <si>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</si>
  <si>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</si>
  <si>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</si>
  <si>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</si>
  <si>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</si>
  <si>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</si>
  <si>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</si>
  <si>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</si>
  <si>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</si>
  <si>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</si>
  <si>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</si>
  <si>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</si>
  <si>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</si>
  <si>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</si>
  <si>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</si>
  <si>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</si>
  <si>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</si>
  <si>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</si>
  <si>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</si>
  <si>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</si>
  <si>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</si>
  <si>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</si>
  <si>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</si>
  <si>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</si>
  <si>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</si>
  <si>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</si>
  <si>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</si>
  <si>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</si>
  <si>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</si>
  <si>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</si>
  <si>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</si>
  <si>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</si>
  <si>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</si>
  <si>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</si>
  <si>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</si>
  <si>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</si>
  <si>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</si>
  <si>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</si>
  <si>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</si>
  <si>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</si>
  <si>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</si>
  <si>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</si>
  <si>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</si>
  <si>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</si>
  <si>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</si>
  <si>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</si>
  <si>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</si>
  <si>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</si>
  <si>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</si>
  <si>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</si>
  <si>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</si>
  <si>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</si>
  <si>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</si>
  <si>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</si>
  <si>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</si>
  <si>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</si>
  <si>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</si>
  <si>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</si>
  <si>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</si>
  <si>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</si>
  <si>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</si>
  <si>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</si>
  <si>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</si>
  <si>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</si>
  <si>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</si>
  <si>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</si>
  <si>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</si>
  <si>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</si>
  <si>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</si>
  <si>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</si>
  <si>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</si>
  <si>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</si>
  <si>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</si>
  <si>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</si>
  <si>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</si>
  <si>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</si>
  <si>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</si>
  <si>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</si>
  <si>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</si>
  <si>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</si>
  <si>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</si>
  <si>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</si>
  <si>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</si>
  <si>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</si>
  <si>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</si>
  <si>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</si>
  <si>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</si>
  <si>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</si>
  <si>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</si>
  <si>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</si>
  <si>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</si>
  <si>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</si>
  <si>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</si>
  <si>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</si>
  <si>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</si>
  <si>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</si>
  <si>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</si>
  <si>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</si>
  <si>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</si>
  <si>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</si>
  <si>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</si>
  <si>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</si>
  <si>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</si>
  <si>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</si>
  <si>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</si>
  <si>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</si>
  <si>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</si>
  <si>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</si>
  <si>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</si>
  <si>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</si>
  <si>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</si>
  <si>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</si>
  <si>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</si>
  <si>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</si>
  <si>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</si>
  <si>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</si>
  <si>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</si>
  <si>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</si>
  <si>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</si>
  <si>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</si>
  <si>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</si>
  <si>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</si>
  <si>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</si>
  <si>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</si>
  <si>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</si>
  <si>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</si>
  <si>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</si>
  <si>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</si>
  <si>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</si>
  <si>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</si>
  <si>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</si>
  <si>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</si>
  <si>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</si>
  <si>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</si>
  <si>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</si>
  <si>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</si>
  <si>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</si>
  <si>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</si>
  <si>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</si>
  <si>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</si>
  <si>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</si>
  <si>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</si>
  <si>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</si>
  <si>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</si>
  <si>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</si>
  <si>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</si>
  <si>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</si>
  <si>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</si>
  <si>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</si>
  <si>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</si>
  <si>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</si>
  <si>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</si>
  <si>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</si>
  <si>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</si>
  <si>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</si>
  <si>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</si>
  <si>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</si>
  <si>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</si>
  <si>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</si>
  <si>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</si>
  <si>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</si>
  <si>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</si>
  <si>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</si>
  <si>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</si>
  <si>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</si>
  <si>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</si>
  <si>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</si>
  <si>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</si>
  <si>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</si>
  <si>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</si>
  <si>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</si>
  <si>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</si>
  <si>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</si>
  <si>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</si>
  <si>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</si>
  <si>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</si>
  <si>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</si>
  <si>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</si>
  <si>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</si>
  <si>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</si>
  <si>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</si>
  <si>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</si>
  <si>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</si>
  <si>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</si>
  <si>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</si>
  <si>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</si>
  <si>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</si>
  <si>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</si>
  <si>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</si>
  <si>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</si>
  <si>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</si>
  <si>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</si>
  <si>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</si>
  <si>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</si>
  <si>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</si>
  <si>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</si>
  <si>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</si>
  <si>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</si>
  <si>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</si>
  <si>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</si>
  <si>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</si>
  <si>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</si>
  <si>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</si>
  <si>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</si>
  <si>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</si>
  <si>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</si>
  <si>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</si>
  <si>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</si>
  <si>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</si>
  <si>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</si>
  <si>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</si>
  <si>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</si>
  <si>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</si>
  <si>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</si>
  <si>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</si>
  <si>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</si>
  <si>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</si>
  <si>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</si>
  <si>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</si>
  <si>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</si>
  <si>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</si>
  <si>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</si>
  <si>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</si>
  <si>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</si>
  <si>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</si>
  <si>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</si>
  <si>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</si>
  <si>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</si>
  <si>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</si>
  <si>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</si>
  <si>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</si>
  <si>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</si>
  <si>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</si>
  <si>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</si>
  <si>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</si>
  <si>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</si>
  <si>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</si>
  <si>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</si>
  <si>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</si>
  <si>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</si>
  <si>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</si>
  <si>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</si>
  <si>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</si>
  <si>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</si>
  <si>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</si>
  <si>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</si>
  <si>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</si>
  <si>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</si>
  <si>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</si>
  <si>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</si>
  <si>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</si>
  <si>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</si>
  <si>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</si>
  <si>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</si>
  <si>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</si>
  <si>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</si>
  <si>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</si>
  <si>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</si>
  <si>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</si>
  <si>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</si>
  <si>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</si>
  <si>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</si>
  <si>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</si>
  <si>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</si>
  <si>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</si>
  <si>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</si>
  <si>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</si>
  <si>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</si>
  <si>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</si>
  <si>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</si>
  <si>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</si>
  <si>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</si>
  <si>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</si>
  <si>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</si>
  <si>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</si>
  <si>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</si>
  <si>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</si>
  <si>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</si>
  <si>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</si>
  <si>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</si>
  <si>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</si>
  <si>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</si>
  <si>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</si>
  <si>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</si>
  <si>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</si>
  <si>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</si>
  <si>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</si>
  <si>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</si>
  <si>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</si>
  <si>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</si>
  <si>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</si>
  <si>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</si>
  <si>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</si>
  <si>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</si>
  <si>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</si>
  <si>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</si>
  <si>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</si>
  <si>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</si>
  <si>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</si>
  <si>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</si>
  <si>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</si>
  <si>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</si>
  <si>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</si>
  <si>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</si>
  <si>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</si>
  <si>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</si>
  <si>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</si>
  <si>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</si>
  <si>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</si>
  <si>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</si>
  <si>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</si>
  <si>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</si>
  <si>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</si>
  <si>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</si>
  <si>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</si>
  <si>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</si>
  <si>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</si>
  <si>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</si>
  <si>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</si>
  <si>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</si>
  <si>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</si>
  <si>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</si>
  <si>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</si>
  <si>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</si>
  <si>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</si>
  <si>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</si>
  <si>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</si>
  <si>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</si>
  <si>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</si>
  <si>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</si>
  <si>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</si>
  <si>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</si>
  <si>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</si>
  <si>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</si>
  <si>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</si>
  <si>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</si>
  <si>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</si>
  <si>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</si>
  <si>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</si>
  <si>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</si>
  <si>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</si>
  <si>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</si>
  <si>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</si>
  <si>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</si>
  <si>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</si>
  <si>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</si>
  <si>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</si>
  <si>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</si>
  <si>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</si>
  <si>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</si>
  <si>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</si>
  <si>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</si>
  <si>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</si>
  <si>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</si>
  <si>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</si>
  <si>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</si>
  <si>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</si>
  <si>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</si>
  <si>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</si>
  <si>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</si>
  <si>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</si>
  <si>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</si>
  <si>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</si>
  <si>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</si>
  <si>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</si>
  <si>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</si>
  <si>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</si>
  <si>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</si>
  <si>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</si>
  <si>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</si>
  <si>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</si>
  <si>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</si>
  <si>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</si>
  <si>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</si>
  <si>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</si>
  <si>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</si>
  <si>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</si>
  <si>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</si>
  <si>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</si>
  <si>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</si>
  <si>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</si>
  <si>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</si>
  <si>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</si>
  <si>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</si>
  <si>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</si>
  <si>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</si>
  <si>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</si>
  <si>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</si>
  <si>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</si>
  <si>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</si>
  <si>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</si>
  <si>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</si>
  <si>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</si>
  <si>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</si>
  <si>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</si>
  <si>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</si>
  <si>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</si>
  <si>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</si>
  <si>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</si>
  <si>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</si>
  <si>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</si>
  <si>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</si>
  <si>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</si>
  <si>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</si>
  <si>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</si>
  <si>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</si>
  <si>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</si>
  <si>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</si>
  <si>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</si>
  <si>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</si>
  <si>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</si>
  <si>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</si>
  <si>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</si>
  <si>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</si>
  <si>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</si>
  <si>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</si>
  <si>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</si>
  <si>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</si>
  <si>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</si>
  <si>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</si>
  <si>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</si>
  <si>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</si>
  <si>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</si>
  <si>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</si>
  <si>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</si>
  <si>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</si>
  <si>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</si>
  <si>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</si>
  <si>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</si>
  <si>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</si>
  <si>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</si>
  <si>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</si>
  <si>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</si>
  <si>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</si>
  <si>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</si>
  <si>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</si>
  <si>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</si>
  <si>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</si>
  <si>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</si>
  <si>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</si>
  <si>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</si>
  <si>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</si>
  <si>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</si>
  <si>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</si>
  <si>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</si>
  <si>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</si>
  <si>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</si>
  <si>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</si>
  <si>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</si>
  <si>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</si>
  <si>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</si>
  <si>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</si>
  <si>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</si>
  <si>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</si>
  <si>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</si>
  <si>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</si>
  <si>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</si>
  <si>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</si>
  <si>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</si>
  <si>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</si>
  <si>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</si>
  <si>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</si>
  <si>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</si>
  <si>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</si>
  <si>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</si>
  <si>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</si>
  <si>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</si>
  <si>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</si>
  <si>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</si>
  <si>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</si>
  <si>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</si>
  <si>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</si>
  <si>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</si>
  <si>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</si>
  <si>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</si>
  <si>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</si>
  <si>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</si>
  <si>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</si>
  <si>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</si>
  <si>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</si>
  <si>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</si>
  <si>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</si>
  <si>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</si>
  <si>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</si>
  <si>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</si>
  <si>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</si>
  <si>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</si>
  <si>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</si>
  <si>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</si>
  <si>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</si>
  <si>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</si>
  <si>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</si>
  <si>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</si>
  <si>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</si>
  <si>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</si>
  <si>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</si>
  <si>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</si>
  <si>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</si>
  <si>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</si>
  <si>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</si>
  <si>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</si>
  <si>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</si>
  <si>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</si>
  <si>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</si>
  <si>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</si>
  <si>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</si>
  <si>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</si>
  <si>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</si>
  <si>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</si>
  <si>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</si>
  <si>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</si>
  <si>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</si>
  <si>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</si>
  <si>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</si>
  <si>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</si>
  <si>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</si>
  <si>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</si>
  <si>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</si>
  <si>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</si>
  <si>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</si>
  <si>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</si>
  <si>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</si>
  <si>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</si>
  <si>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</si>
  <si>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</si>
  <si>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</si>
  <si>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</si>
  <si>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</si>
  <si>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</si>
  <si>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</si>
  <si>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</si>
  <si>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</si>
  <si>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</si>
  <si>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</si>
  <si>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</si>
  <si>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</si>
  <si>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</si>
  <si>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</si>
  <si>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</si>
  <si>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</si>
  <si>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</si>
  <si>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</si>
  <si>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</si>
  <si>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</si>
  <si>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</si>
  <si>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</si>
  <si>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</si>
  <si>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</si>
  <si>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</si>
  <si>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</si>
  <si>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</si>
  <si>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</si>
  <si>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</si>
  <si>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</si>
  <si>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</si>
  <si>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</si>
  <si>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</si>
  <si>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</si>
  <si>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</si>
  <si>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</si>
  <si>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</si>
  <si>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</si>
  <si>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</si>
  <si>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</si>
  <si>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</si>
  <si>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</si>
  <si>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</si>
  <si>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</si>
  <si>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</si>
  <si>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</si>
  <si>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</si>
  <si>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</si>
  <si>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</si>
  <si>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</si>
  <si>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</si>
  <si>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</si>
  <si>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</si>
  <si>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</si>
  <si>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</si>
  <si>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</si>
  <si>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</si>
  <si>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</si>
  <si>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</si>
  <si>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</si>
  <si>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</si>
  <si>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</si>
  <si>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</si>
  <si>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</si>
  <si>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</si>
  <si>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</si>
  <si>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</si>
  <si>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</si>
  <si>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</si>
  <si>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</si>
  <si>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</si>
  <si>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</si>
  <si>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</si>
  <si>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</si>
  <si>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</si>
  <si>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</si>
  <si>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</si>
  <si>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</si>
  <si>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</si>
  <si>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</si>
  <si>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</si>
  <si>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</si>
  <si>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</si>
  <si>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</si>
  <si>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</si>
  <si>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</si>
  <si>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</si>
  <si>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</si>
  <si>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</si>
  <si>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</si>
  <si>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</si>
  <si>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</si>
  <si>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</si>
  <si>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</si>
  <si>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</si>
  <si>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</si>
  <si>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</si>
  <si>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</si>
  <si>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</si>
  <si>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</si>
  <si>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</si>
  <si>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</si>
  <si>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</si>
  <si>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</si>
  <si>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</si>
  <si>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</si>
  <si>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</si>
  <si>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</si>
  <si>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</si>
  <si>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</si>
  <si>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</si>
  <si>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</si>
  <si>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</si>
  <si>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</si>
  <si>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</si>
  <si>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</si>
  <si>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</si>
  <si>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</si>
  <si>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</si>
  <si>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</si>
  <si>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</si>
  <si>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</si>
  <si>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</si>
  <si>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</si>
  <si>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</si>
  <si>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</si>
  <si>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</si>
  <si>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</si>
  <si>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</si>
  <si>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</si>
  <si>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</si>
  <si>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</si>
  <si>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</si>
  <si>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</si>
  <si>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</si>
  <si>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</si>
  <si>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</si>
  <si>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</si>
  <si>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</si>
  <si>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</si>
  <si>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</si>
  <si>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</si>
  <si>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</si>
  <si>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</si>
  <si>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</si>
  <si>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</si>
  <si>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</si>
  <si>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</si>
  <si>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</si>
  <si>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</si>
  <si>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</si>
  <si>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</si>
  <si>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</si>
  <si>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</si>
  <si>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</si>
  <si>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</si>
  <si>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</si>
  <si>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</si>
  <si>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</si>
  <si>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</si>
  <si>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</si>
  <si>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</si>
  <si>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</si>
  <si>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</si>
  <si>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</si>
  <si>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</si>
  <si>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</si>
  <si>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</si>
  <si>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</si>
  <si>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</si>
  <si>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</si>
  <si>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</si>
  <si>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</si>
  <si>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</si>
  <si>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</si>
  <si>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</si>
  <si>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</si>
  <si>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</si>
  <si>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</si>
  <si>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</si>
  <si>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</si>
  <si>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</si>
  <si>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</si>
  <si>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</si>
  <si>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</si>
  <si>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</si>
  <si>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</si>
  <si>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</si>
  <si>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</si>
  <si>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</si>
  <si>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</si>
  <si>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</si>
  <si>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</si>
  <si>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</si>
  <si>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</si>
  <si>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</si>
  <si>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</si>
  <si>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</si>
  <si>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</si>
  <si>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</si>
  <si>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</si>
  <si>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</si>
  <si>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</si>
  <si>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</si>
  <si>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</si>
  <si>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</si>
  <si>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</si>
  <si>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</si>
  <si>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</si>
  <si>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</si>
  <si>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</si>
  <si>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</si>
  <si>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</si>
  <si>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</si>
  <si>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</si>
  <si>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</si>
  <si>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</si>
  <si>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</si>
  <si>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</si>
  <si>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</si>
  <si>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</si>
  <si>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</si>
  <si>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</si>
  <si>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</si>
  <si>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</si>
  <si>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</si>
  <si>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</si>
  <si>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</si>
  <si>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</si>
  <si>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</si>
  <si>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</si>
  <si>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</si>
  <si>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</si>
  <si>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</si>
  <si>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</si>
  <si>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</si>
  <si>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</si>
  <si>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</si>
  <si>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</si>
  <si>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</si>
  <si>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</si>
  <si>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</si>
  <si>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</si>
  <si>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</si>
  <si>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</si>
  <si>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</si>
  <si>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</si>
  <si>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</si>
  <si>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</si>
  <si>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</si>
  <si>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</si>
  <si>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</si>
  <si>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</si>
  <si>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</si>
  <si>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</si>
  <si>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</si>
  <si>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</si>
  <si>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</si>
  <si>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</si>
  <si>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</si>
  <si>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</si>
  <si>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</si>
  <si>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</si>
  <si>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</si>
  <si>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</si>
  <si>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</si>
  <si>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</si>
  <si>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</si>
  <si>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</si>
  <si>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</si>
  <si>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</si>
  <si>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</si>
  <si>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</si>
  <si>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</si>
  <si>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</si>
  <si>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</si>
  <si>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</si>
  <si>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</si>
  <si>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</si>
  <si>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</si>
  <si>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</si>
  <si>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</si>
  <si>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</si>
  <si>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</si>
  <si>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</si>
  <si>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</si>
  <si>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</si>
  <si>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</si>
  <si>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</si>
  <si>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</si>
  <si>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</si>
  <si>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</si>
  <si>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</si>
  <si>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</si>
  <si>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</si>
  <si>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</si>
  <si>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</si>
  <si>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</si>
  <si>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</si>
  <si>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</si>
  <si>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</si>
  <si>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</si>
  <si>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</si>
  <si>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</si>
  <si>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</si>
  <si>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</si>
  <si>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</si>
  <si>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</si>
  <si>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</si>
  <si>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</si>
  <si>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</si>
  <si>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</si>
  <si>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</si>
  <si>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</si>
  <si>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</si>
  <si>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</si>
  <si>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</si>
  <si>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</si>
  <si>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</si>
  <si>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</si>
  <si>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</si>
  <si>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</si>
  <si>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</si>
  <si>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</si>
  <si>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</si>
  <si>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</si>
  <si>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</si>
  <si>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</si>
  <si>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</si>
  <si>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</si>
  <si>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</si>
  <si>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</si>
  <si>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</si>
  <si>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</si>
  <si>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</si>
  <si>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</si>
  <si>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</si>
  <si>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</si>
  <si>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</si>
  <si>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</si>
  <si>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</si>
  <si>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</si>
  <si>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</si>
  <si>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</si>
  <si>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</si>
  <si>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</si>
  <si>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</si>
  <si>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</si>
  <si>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</si>
  <si>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</si>
  <si>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</si>
  <si>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</si>
  <si>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</si>
  <si>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</si>
  <si>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</si>
  <si>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</si>
  <si>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</si>
  <si>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</si>
  <si>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</si>
  <si>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</si>
  <si>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</si>
  <si>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</si>
  <si>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</si>
  <si>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</si>
  <si>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</si>
  <si>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</si>
  <si>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</si>
  <si>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</si>
  <si>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</si>
  <si>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</si>
  <si>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</si>
  <si>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</si>
  <si>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</si>
  <si>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</si>
  <si>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</si>
  <si>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</si>
  <si>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</si>
  <si>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</si>
  <si>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</si>
  <si>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</si>
  <si>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</si>
  <si>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</si>
  <si>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</si>
  <si>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</si>
  <si>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</si>
  <si>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</si>
  <si>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</si>
  <si>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</si>
  <si>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</si>
  <si>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</si>
  <si>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</si>
  <si>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</si>
  <si>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</si>
  <si>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</si>
  <si>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</si>
  <si>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</si>
  <si>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</si>
  <si>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</si>
  <si>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</si>
  <si>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</si>
  <si>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</si>
  <si>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</si>
  <si>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</si>
  <si>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</si>
  <si>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</si>
  <si>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</si>
  <si>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</si>
  <si>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</si>
  <si>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</si>
  <si>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</si>
  <si>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</si>
  <si>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</si>
  <si>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</si>
  <si>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</si>
  <si>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</si>
  <si>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</si>
  <si>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</si>
  <si>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</si>
  <si>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</si>
  <si>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</si>
  <si>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</si>
  <si>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</si>
  <si>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</si>
  <si>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</si>
  <si>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</si>
  <si>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</si>
  <si>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</si>
  <si>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</si>
  <si>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</si>
  <si>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</si>
  <si>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</si>
  <si>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</si>
  <si>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</si>
  <si>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</si>
  <si>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</si>
  <si>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</si>
  <si>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</si>
  <si>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</si>
  <si>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</si>
  <si>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</si>
  <si>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</si>
  <si>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</si>
  <si>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</si>
  <si>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</si>
  <si>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</si>
  <si>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</si>
  <si>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</si>
  <si>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</si>
  <si>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</si>
  <si>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</si>
  <si>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</si>
  <si>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</si>
  <si>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</si>
  <si>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</si>
  <si>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</si>
  <si>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</si>
  <si>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</si>
  <si>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</si>
  <si>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</si>
  <si>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</si>
  <si>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</si>
  <si>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</si>
  <si>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</si>
  <si>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</si>
  <si>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</si>
  <si>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</si>
  <si>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</si>
  <si>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</si>
  <si>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</si>
  <si>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</si>
  <si>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</si>
  <si>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</si>
  <si>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</si>
  <si>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</si>
  <si>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</si>
  <si>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</si>
  <si>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</si>
  <si>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</si>
  <si>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</si>
  <si>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</si>
  <si>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</si>
  <si>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</si>
  <si>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</si>
  <si>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</si>
  <si>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</si>
  <si>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</si>
  <si>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</si>
  <si>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</si>
  <si>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</si>
  <si>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</si>
  <si>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</si>
  <si>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</si>
  <si>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</si>
  <si>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</si>
  <si>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</si>
  <si>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</si>
  <si>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</si>
  <si>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</si>
  <si>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</si>
  <si>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</si>
  <si>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</si>
  <si>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</si>
  <si>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</si>
  <si>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</si>
  <si>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</si>
  <si>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</si>
  <si>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</si>
  <si>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</si>
  <si>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</si>
  <si>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</si>
  <si>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</si>
  <si>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</si>
  <si>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</si>
  <si>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</si>
  <si>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</si>
  <si>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</si>
  <si>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</si>
  <si>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</si>
  <si>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</si>
  <si>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</si>
  <si>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</si>
  <si>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</si>
  <si>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</si>
  <si>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</si>
  <si>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</si>
  <si>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</si>
  <si>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</si>
  <si>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</si>
  <si>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</si>
  <si>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</si>
  <si>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</si>
  <si>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</si>
  <si>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</si>
  <si>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</si>
  <si>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</si>
  <si>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</si>
  <si>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</si>
  <si>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</si>
  <si>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</si>
  <si>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</si>
  <si>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</si>
  <si>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</si>
  <si>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</si>
  <si>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</si>
  <si>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</si>
  <si>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</si>
  <si>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</si>
  <si>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</si>
  <si>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</si>
  <si>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</si>
  <si>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</si>
  <si>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</si>
  <si>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</si>
  <si>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</si>
  <si>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</si>
  <si>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</si>
  <si>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</si>
  <si>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</si>
  <si>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</si>
  <si>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</si>
  <si>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</si>
  <si>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</si>
  <si>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</si>
  <si>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</si>
  <si>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</si>
  <si>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</si>
  <si>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</si>
  <si>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</si>
  <si>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</si>
  <si>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</si>
  <si>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</si>
  <si>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</si>
  <si>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</si>
  <si>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</si>
  <si>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</si>
  <si>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</si>
  <si>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</si>
  <si>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</si>
  <si>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</si>
  <si>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</si>
  <si>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</si>
  <si>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</si>
  <si>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</si>
  <si>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</si>
  <si>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</si>
  <si>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</si>
  <si>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</si>
  <si>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</si>
  <si>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</si>
  <si>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</si>
  <si>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</si>
  <si>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</si>
  <si>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</si>
  <si>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</si>
  <si>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</si>
  <si>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</si>
  <si>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</si>
  <si>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</si>
  <si>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</si>
  <si>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</si>
  <si>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</si>
  <si>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</si>
  <si>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</si>
  <si>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</si>
  <si>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</si>
  <si>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</si>
  <si>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</si>
  <si>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</si>
  <si>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</si>
  <si>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</si>
  <si>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</si>
  <si>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</si>
  <si>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</si>
  <si>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</si>
  <si>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</si>
  <si>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</si>
  <si>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</si>
  <si>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</si>
  <si>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</si>
  <si>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</si>
  <si>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</si>
  <si>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</si>
  <si>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</si>
  <si>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</si>
  <si>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</si>
  <si>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</si>
  <si>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</si>
  <si>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</si>
  <si>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</si>
  <si>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</si>
  <si>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</si>
  <si>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</si>
  <si>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</si>
  <si>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</si>
  <si>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</si>
  <si>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</si>
  <si>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</si>
  <si>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</si>
  <si>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</si>
  <si>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</si>
  <si>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</si>
  <si>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</si>
  <si>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</si>
  <si>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</si>
  <si>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</si>
  <si>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</si>
  <si>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</si>
  <si>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</si>
  <si>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</si>
  <si>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</si>
  <si>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</si>
  <si>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</si>
  <si>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</si>
  <si>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</si>
  <si>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</si>
  <si>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</si>
  <si>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</si>
  <si>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</si>
  <si>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</si>
  <si>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</si>
  <si>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</si>
  <si>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</si>
  <si>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</si>
  <si>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</si>
  <si>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</si>
  <si>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</si>
  <si>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</si>
  <si>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</si>
  <si>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</si>
  <si>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</si>
  <si>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</si>
  <si>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</si>
  <si>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</si>
  <si>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</si>
  <si>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</si>
  <si>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</si>
  <si>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</si>
  <si>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</si>
  <si>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</si>
  <si>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</si>
  <si>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</si>
  <si>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</si>
  <si>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</si>
  <si>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</si>
  <si>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</si>
  <si>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</si>
  <si>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</si>
  <si>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</si>
  <si>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</si>
  <si>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</si>
  <si>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</si>
  <si>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</si>
  <si>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</si>
  <si>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</si>
  <si>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</si>
  <si>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</si>
  <si>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</si>
  <si>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</si>
  <si>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</si>
  <si>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</si>
  <si>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</si>
  <si>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</si>
  <si>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</si>
  <si>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</si>
  <si>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</si>
  <si>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</si>
  <si>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</si>
  <si>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</si>
  <si>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</si>
  <si>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</si>
  <si>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</si>
  <si>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</si>
  <si>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</si>
  <si>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</si>
  <si>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</si>
  <si>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</si>
  <si>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</si>
  <si>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</si>
  <si>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</si>
  <si>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</si>
  <si>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</si>
  <si>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</si>
  <si>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</si>
  <si>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</si>
  <si>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</si>
  <si>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</si>
  <si>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</si>
  <si>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</si>
  <si>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</si>
  <si>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</si>
  <si>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</si>
  <si>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</si>
  <si>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</si>
  <si>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</si>
  <si>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</si>
  <si>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</si>
  <si>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</si>
  <si>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</si>
  <si>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</si>
  <si>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</si>
  <si>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</si>
  <si>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</si>
  <si>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</si>
  <si>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</si>
  <si>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</si>
  <si>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</si>
  <si>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</si>
  <si>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</si>
  <si>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</si>
  <si>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</si>
  <si>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</si>
  <si>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</si>
  <si>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</si>
  <si>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</si>
  <si>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</si>
  <si>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</si>
  <si>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</si>
  <si>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</si>
  <si>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</si>
  <si>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</si>
  <si>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</si>
  <si>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</si>
  <si>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</si>
  <si>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</si>
  <si>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</si>
  <si>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</si>
  <si>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</si>
  <si>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</si>
  <si>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</si>
  <si>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</si>
  <si>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</si>
  <si>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</si>
  <si>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</si>
  <si>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</si>
  <si>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</si>
  <si>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</si>
  <si>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</si>
  <si>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</si>
  <si>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</si>
  <si>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</si>
  <si>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</si>
  <si>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</si>
  <si>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</si>
  <si>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</si>
  <si>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</si>
  <si>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</si>
  <si>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</si>
  <si>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</si>
  <si>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</si>
  <si>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</si>
  <si>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</si>
  <si>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</si>
  <si>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</si>
  <si>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</si>
  <si>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</si>
  <si>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</si>
  <si>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</si>
  <si>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</si>
  <si>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</si>
  <si>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</si>
  <si>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</si>
  <si>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</si>
  <si>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</si>
  <si>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</si>
  <si>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</si>
  <si>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</si>
  <si>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</si>
  <si>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</si>
  <si>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</si>
  <si>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</si>
  <si>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</si>
  <si>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</si>
  <si>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</si>
  <si>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</si>
  <si>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</si>
  <si>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</si>
  <si>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</si>
  <si>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</si>
  <si>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</si>
  <si>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</si>
  <si>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</si>
  <si>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</si>
  <si>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</si>
  <si>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</si>
  <si>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</si>
  <si>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</si>
  <si>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</si>
  <si>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</si>
  <si>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</si>
  <si>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</si>
  <si>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</si>
  <si>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</si>
  <si>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</si>
  <si>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</si>
  <si>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</si>
  <si>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</si>
  <si>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</si>
  <si>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</si>
  <si>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</si>
  <si>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</si>
  <si>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</si>
  <si>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</si>
  <si>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</si>
  <si>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</si>
  <si>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</si>
  <si>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</si>
  <si>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</si>
  <si>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</si>
  <si>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</si>
  <si>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</si>
  <si>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</si>
  <si>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</si>
  <si>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</si>
  <si>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</si>
  <si>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</si>
  <si>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</si>
  <si>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</si>
  <si>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</si>
  <si>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</si>
  <si>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</si>
  <si>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</si>
  <si>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</si>
  <si>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</si>
  <si>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</si>
  <si>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</si>
  <si>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</si>
  <si>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</si>
  <si>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</si>
  <si>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</si>
  <si>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</si>
  <si>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</si>
  <si>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</si>
  <si>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</si>
  <si>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</si>
  <si>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</si>
  <si>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</si>
  <si>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</si>
  <si>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</si>
  <si>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</si>
  <si>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</si>
  <si>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</si>
  <si>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</si>
  <si>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</si>
  <si>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</si>
  <si>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</si>
  <si>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</si>
  <si>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</si>
  <si>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</si>
  <si>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</si>
  <si>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</si>
  <si>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</si>
  <si>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</si>
  <si>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</si>
  <si>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</si>
  <si>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</si>
  <si>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</si>
  <si>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</si>
  <si>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</si>
  <si>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</si>
  <si>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</si>
  <si>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</si>
  <si>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</si>
  <si>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</si>
  <si>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</si>
  <si>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</si>
  <si>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</si>
  <si>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</si>
  <si>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</si>
  <si>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</si>
  <si>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</si>
  <si>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</si>
  <si>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</si>
  <si>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</si>
  <si>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</si>
  <si>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</si>
  <si>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</si>
  <si>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</si>
  <si>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</si>
  <si>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</si>
  <si>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</si>
  <si>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</si>
  <si>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</si>
  <si>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</si>
  <si>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</si>
  <si>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</si>
  <si>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</si>
  <si>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</si>
  <si>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</si>
  <si>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</si>
  <si>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</si>
  <si>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</si>
  <si>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</si>
  <si>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</si>
  <si>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</si>
  <si>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</si>
  <si>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</si>
  <si>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</si>
  <si>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</si>
  <si>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</si>
  <si>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</si>
  <si>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</si>
  <si>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</si>
  <si>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</si>
  <si>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</si>
  <si>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</si>
  <si>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</si>
  <si>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</si>
  <si>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</si>
  <si>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</si>
  <si>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</si>
  <si>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</si>
  <si>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</si>
  <si>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</si>
  <si>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</si>
  <si>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</si>
  <si>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</si>
  <si>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</si>
  <si>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</si>
  <si>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</si>
  <si>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</si>
  <si>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</si>
  <si>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</si>
  <si>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</si>
  <si>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</si>
  <si>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</si>
  <si>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</si>
  <si>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</si>
  <si>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</si>
  <si>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</si>
  <si>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</si>
  <si>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</si>
  <si>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</si>
  <si>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</si>
  <si>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</si>
  <si>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</si>
  <si>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</si>
  <si>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</si>
  <si>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</si>
  <si>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</si>
  <si>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</si>
  <si>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</si>
  <si>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</si>
  <si>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</si>
  <si>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</si>
  <si>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</si>
  <si>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</si>
  <si>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</si>
  <si>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</si>
  <si>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</si>
  <si>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</si>
  <si>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</si>
  <si>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</si>
  <si>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</si>
  <si>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</si>
  <si>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</si>
  <si>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</si>
  <si>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</si>
  <si>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</si>
  <si>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</si>
  <si>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</si>
  <si>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</si>
  <si>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</si>
  <si>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</si>
  <si>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</si>
  <si>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</si>
  <si>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</si>
  <si>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</si>
  <si>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</si>
  <si>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</si>
  <si>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</si>
  <si>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</si>
  <si>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</si>
  <si>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</si>
  <si>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</si>
  <si>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</si>
  <si>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</si>
  <si>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</si>
  <si>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</si>
  <si>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</si>
  <si>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</si>
  <si>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</si>
  <si>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</si>
  <si>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</si>
  <si>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</si>
  <si>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</si>
  <si>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</si>
  <si>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</si>
  <si>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</si>
  <si>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</si>
  <si>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</si>
  <si>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</si>
  <si>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</si>
  <si>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</si>
  <si>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</si>
  <si>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</si>
  <si>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</si>
  <si>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</si>
  <si>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</si>
  <si>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</si>
  <si>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</si>
  <si>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</si>
  <si>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</si>
  <si>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</si>
  <si>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</si>
  <si>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</si>
  <si>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</si>
  <si>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</si>
  <si>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</si>
  <si>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</si>
  <si>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</si>
  <si>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</si>
  <si>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</si>
  <si>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</si>
  <si>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</si>
  <si>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</si>
  <si>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</si>
  <si>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</si>
  <si>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</si>
  <si>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</si>
  <si>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</si>
  <si>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</si>
  <si>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</si>
  <si>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</si>
  <si>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</si>
  <si>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</si>
  <si>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</si>
  <si>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</si>
  <si>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</si>
  <si>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</si>
  <si>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</si>
  <si>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</si>
  <si>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</si>
  <si>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</si>
  <si>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</si>
  <si>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</si>
  <si>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</si>
  <si>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</si>
  <si>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</si>
  <si>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</si>
  <si>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</si>
  <si>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</si>
  <si>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</si>
  <si>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</si>
  <si>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</si>
  <si>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</si>
  <si>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</si>
  <si>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</si>
  <si>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</si>
  <si>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</si>
  <si>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</si>
  <si>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</si>
  <si>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</si>
  <si>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</si>
  <si>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</si>
  <si>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</si>
  <si>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</si>
  <si>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</si>
  <si>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</si>
  <si>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</si>
  <si>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</si>
  <si>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</si>
  <si>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</si>
  <si>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</si>
  <si>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</si>
  <si>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</si>
  <si>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</si>
  <si>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</si>
  <si>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</si>
  <si>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</si>
  <si>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</si>
  <si>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</si>
  <si>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</si>
  <si>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</si>
  <si>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</si>
  <si>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</si>
  <si>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</si>
  <si>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</si>
  <si>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</si>
  <si>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</si>
  <si>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</si>
  <si>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</si>
  <si>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</si>
  <si>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</si>
  <si>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</si>
  <si>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</si>
  <si>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</si>
  <si>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</si>
  <si>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</si>
  <si>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</si>
  <si>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</si>
  <si>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</si>
  <si>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</si>
  <si>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</si>
  <si>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</si>
  <si>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</si>
  <si>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</si>
  <si>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</si>
  <si>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</si>
  <si>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</si>
  <si>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</si>
  <si>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</si>
  <si>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</si>
  <si>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</si>
  <si>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</si>
  <si>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</si>
  <si>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</si>
  <si>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</si>
  <si>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</si>
  <si>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</si>
  <si>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</si>
  <si>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</si>
  <si>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</si>
  <si>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</si>
  <si>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</si>
  <si>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</si>
  <si>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</si>
  <si>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</si>
  <si>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</si>
  <si>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</si>
  <si>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</si>
  <si>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</si>
  <si>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</si>
  <si>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</si>
  <si>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</si>
  <si>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</si>
  <si>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</si>
  <si>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</si>
  <si>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</si>
  <si>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</si>
  <si>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</si>
  <si>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</si>
  <si>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</si>
  <si>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</si>
  <si>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</si>
  <si>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</si>
  <si>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</si>
  <si>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</si>
  <si>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</si>
  <si>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</si>
  <si>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</si>
  <si>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</si>
  <si>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</si>
  <si>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</si>
  <si>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</si>
  <si>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</si>
  <si>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</si>
  <si>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</si>
  <si>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</si>
  <si>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</si>
  <si>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</si>
  <si>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</si>
  <si>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</si>
  <si>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</si>
  <si>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</si>
  <si>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</si>
  <si>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</si>
  <si>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</si>
  <si>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</si>
  <si>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</si>
  <si>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</si>
  <si>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</si>
  <si>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</si>
  <si>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</si>
  <si>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</si>
  <si>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</si>
  <si>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</si>
  <si>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</si>
  <si>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</si>
  <si>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</si>
  <si>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</si>
  <si>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</si>
  <si>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</si>
  <si>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</si>
  <si>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</si>
  <si>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</si>
  <si>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</si>
  <si>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</si>
  <si>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</si>
  <si>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</si>
  <si>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</si>
  <si>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</si>
  <si>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</si>
  <si>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</si>
  <si>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</si>
  <si>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</si>
  <si>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</si>
  <si>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</si>
  <si>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</si>
  <si>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</si>
  <si>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</si>
  <si>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</si>
  <si>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</si>
  <si>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</si>
  <si>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</si>
  <si>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</si>
  <si>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</si>
  <si>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</si>
  <si>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</si>
  <si>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</si>
  <si>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</si>
  <si>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</si>
  <si>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</si>
  <si>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</si>
  <si>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</si>
  <si>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</si>
  <si>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</si>
  <si>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</si>
  <si>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</si>
  <si>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</si>
  <si>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</si>
  <si>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</si>
  <si>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</si>
  <si>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</si>
  <si>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</si>
  <si>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</si>
  <si>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</si>
  <si>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</si>
  <si>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</si>
  <si>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</si>
  <si>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</si>
  <si>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</si>
  <si>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</si>
  <si>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</si>
  <si>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</si>
  <si>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</si>
  <si>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</si>
  <si>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</si>
  <si>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</si>
  <si>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</si>
  <si>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</si>
  <si>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</si>
  <si>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</si>
  <si>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</si>
  <si>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</si>
  <si>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</si>
  <si>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</si>
  <si>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</si>
  <si>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</si>
  <si>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</si>
  <si>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</si>
  <si>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</si>
  <si>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</si>
  <si>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</si>
  <si>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</si>
  <si>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</si>
  <si>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</si>
  <si>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</si>
  <si>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</si>
  <si>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</si>
  <si>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</si>
  <si>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</si>
  <si>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</si>
  <si>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</si>
  <si>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</si>
  <si>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</si>
  <si>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</si>
  <si>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</si>
  <si>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</si>
  <si>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</si>
  <si>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</si>
  <si>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</si>
  <si>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</si>
  <si>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</si>
  <si>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</si>
  <si>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</si>
  <si>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</si>
  <si>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</si>
  <si>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</si>
  <si>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</si>
  <si>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</si>
  <si>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</si>
  <si>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</si>
  <si>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</si>
  <si>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</si>
  <si>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</si>
  <si>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</si>
  <si>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</si>
  <si>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</si>
  <si>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</si>
  <si>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</si>
  <si>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</si>
  <si>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</si>
  <si>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</si>
  <si>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</si>
  <si>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</si>
  <si>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</si>
  <si>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</si>
  <si>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</si>
  <si>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</si>
  <si>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</si>
  <si>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</si>
  <si>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</si>
  <si>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</si>
  <si>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</si>
  <si>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</si>
  <si>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</si>
  <si>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</si>
  <si>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</si>
  <si>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</si>
  <si>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</si>
  <si>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</si>
  <si>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</si>
  <si>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</si>
  <si>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</si>
  <si>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</si>
  <si>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</si>
  <si>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</si>
  <si>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</si>
  <si>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</si>
  <si>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</si>
  <si>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</si>
  <si>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</si>
  <si>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</si>
  <si>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</si>
  <si>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</si>
  <si>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</si>
  <si>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</si>
  <si>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</si>
  <si>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</si>
  <si>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</si>
  <si>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</si>
  <si>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</si>
  <si>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</si>
  <si>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</si>
  <si>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</si>
  <si>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</si>
  <si>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</si>
  <si>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</si>
  <si>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</si>
  <si>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</si>
  <si>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</si>
  <si>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</si>
  <si>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</si>
  <si>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</si>
  <si>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</si>
  <si>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</si>
  <si>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</si>
  <si>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</si>
  <si>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</si>
  <si>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</si>
  <si>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</si>
  <si>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</si>
  <si>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</si>
  <si>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</si>
  <si>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</si>
  <si>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</si>
  <si>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</si>
  <si>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</si>
  <si>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</si>
  <si>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</si>
  <si>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</si>
  <si>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</si>
  <si>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</si>
  <si>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</si>
  <si>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</si>
  <si>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</si>
  <si>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</si>
  <si>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</si>
  <si>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</si>
  <si>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</si>
  <si>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</si>
  <si>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</si>
  <si>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</si>
  <si>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</si>
  <si>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</si>
  <si>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</si>
  <si>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</si>
  <si>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</si>
  <si>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</si>
  <si>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</si>
  <si>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</si>
  <si>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</si>
  <si>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</si>
  <si>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</si>
  <si>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</si>
  <si>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</si>
  <si>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</si>
  <si>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</si>
  <si>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</si>
  <si>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</si>
  <si>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</si>
  <si>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</si>
  <si>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</si>
  <si>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</si>
  <si>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</si>
  <si>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</si>
  <si>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</si>
  <si>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</si>
  <si>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</si>
  <si>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</si>
  <si>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</si>
  <si>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</si>
  <si>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</si>
  <si>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</si>
  <si>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</si>
  <si>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</si>
  <si>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</si>
  <si>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</si>
  <si>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</si>
  <si>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</si>
  <si>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</si>
  <si>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</si>
  <si>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</si>
  <si>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</si>
  <si>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</si>
  <si>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</si>
  <si>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</si>
  <si>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</si>
  <si>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</si>
  <si>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</si>
  <si>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</si>
  <si>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</si>
  <si>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</si>
  <si>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</si>
  <si>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</si>
  <si>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</si>
  <si>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</si>
  <si>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</si>
  <si>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</si>
  <si>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</si>
  <si>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</si>
  <si>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</si>
  <si>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</si>
  <si>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</si>
  <si>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</si>
  <si>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</si>
  <si>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</si>
  <si>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</si>
  <si>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</si>
  <si>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</si>
  <si>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</si>
  <si>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</si>
  <si>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</si>
  <si>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</si>
  <si>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</si>
  <si>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</si>
  <si>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</si>
  <si>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</si>
  <si>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</si>
  <si>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</si>
  <si>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</si>
  <si>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</si>
  <si>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</si>
  <si>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</si>
  <si>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</si>
  <si>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</si>
  <si>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</si>
  <si>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</si>
  <si>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</si>
  <si>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</si>
  <si>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</si>
  <si>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</si>
  <si>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</si>
  <si>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</si>
  <si>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</si>
  <si>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</si>
  <si>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</si>
  <si>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</si>
  <si>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</si>
  <si>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</si>
  <si>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</si>
  <si>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</si>
  <si>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</si>
  <si>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</si>
  <si>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</si>
  <si>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</si>
  <si>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</si>
  <si>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</si>
  <si>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</si>
  <si>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</si>
  <si>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</si>
  <si>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</si>
  <si>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</si>
  <si>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</si>
  <si>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</si>
  <si>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</si>
  <si>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</si>
  <si>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</si>
  <si>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</si>
  <si>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</si>
  <si>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</si>
  <si>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</si>
  <si>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</si>
  <si>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</si>
  <si>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</si>
  <si>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</si>
  <si>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</si>
  <si>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</si>
  <si>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</si>
  <si>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</si>
  <si>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</si>
  <si>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</si>
  <si>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</si>
  <si>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</si>
  <si>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</si>
  <si>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</si>
  <si>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</si>
  <si>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</si>
  <si>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</si>
  <si>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</si>
  <si>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</si>
  <si>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</si>
  <si>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</si>
  <si>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</si>
  <si>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</si>
  <si>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</si>
  <si>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</si>
  <si>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</si>
  <si>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</si>
  <si>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</si>
  <si>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</si>
  <si>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</si>
  <si>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</si>
  <si>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</si>
  <si>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</si>
  <si>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</si>
  <si>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</si>
  <si>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</si>
  <si>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</si>
  <si>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</si>
  <si>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</si>
  <si>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</si>
  <si>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</si>
  <si>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</si>
  <si>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</si>
  <si>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</si>
  <si>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</si>
  <si>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</si>
  <si>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</si>
  <si>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</si>
  <si>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</si>
  <si>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</si>
  <si>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</si>
  <si>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</si>
  <si>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</si>
  <si>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</si>
  <si>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</si>
  <si>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</si>
  <si>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</si>
  <si>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</si>
  <si>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</si>
  <si>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</si>
  <si>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</si>
  <si>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</si>
  <si>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</si>
  <si>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</si>
  <si>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</si>
  <si>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</si>
  <si>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</si>
  <si>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</si>
  <si>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</si>
  <si>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</si>
  <si>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</si>
  <si>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</si>
  <si>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</si>
  <si>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</si>
  <si>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</si>
  <si>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</si>
  <si>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</si>
  <si>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</si>
  <si>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</si>
  <si>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</si>
  <si>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</si>
  <si>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</si>
  <si>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</si>
  <si>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</si>
  <si>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</si>
  <si>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</si>
  <si>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</si>
  <si>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</si>
  <si>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</si>
  <si>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</si>
  <si>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</si>
  <si>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</si>
  <si>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</si>
  <si>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</si>
  <si>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</si>
  <si>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</si>
  <si>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</si>
  <si>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</si>
  <si>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</si>
  <si>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</si>
  <si>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</si>
  <si>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</si>
  <si>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</si>
  <si>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</si>
  <si>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</si>
  <si>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</si>
  <si>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</si>
  <si>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</si>
  <si>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</si>
  <si>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</si>
  <si>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</si>
  <si>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</si>
  <si>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</si>
  <si>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</si>
  <si>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</si>
  <si>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</si>
  <si>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</si>
  <si>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</si>
  <si>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</si>
  <si>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</si>
  <si>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</si>
  <si>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</si>
  <si>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</si>
  <si>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</si>
  <si>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</si>
  <si>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</si>
  <si>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</si>
  <si>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</si>
  <si>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</si>
  <si>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</si>
  <si>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</si>
  <si>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</si>
  <si>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</si>
  <si>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</si>
  <si>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</si>
  <si>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</si>
  <si>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</si>
  <si>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</si>
  <si>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</si>
  <si>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</si>
  <si>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</si>
  <si>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</si>
  <si>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</si>
  <si>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</si>
  <si>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</si>
  <si>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</si>
  <si>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</si>
  <si>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</si>
  <si>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</si>
  <si>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</si>
  <si>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</si>
  <si>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</si>
  <si>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</si>
  <si>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</si>
  <si>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</si>
  <si>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</si>
  <si>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</si>
  <si>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</si>
  <si>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</si>
  <si>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</si>
  <si>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</si>
  <si>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</si>
  <si>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</si>
  <si>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</si>
  <si>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</si>
  <si>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</si>
  <si>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</si>
  <si>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</si>
  <si>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</si>
  <si>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</si>
  <si>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</si>
  <si>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</si>
  <si>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</si>
  <si>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</si>
  <si>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</si>
  <si>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</si>
  <si>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</si>
  <si>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</si>
  <si>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</si>
  <si>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</si>
  <si>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</si>
  <si>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</si>
  <si>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</si>
  <si>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</si>
  <si>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</si>
  <si>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</si>
  <si>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</si>
  <si>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</si>
  <si>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</si>
  <si>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</si>
  <si>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</si>
  <si>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</si>
  <si>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</si>
  <si>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</si>
  <si>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</si>
  <si>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</si>
  <si>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</si>
  <si>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</si>
  <si>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</si>
  <si>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</si>
  <si>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</si>
  <si>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</si>
  <si>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</si>
  <si>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</si>
  <si>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</si>
  <si>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</si>
  <si>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</si>
  <si>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</si>
  <si>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</si>
  <si>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</si>
  <si>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</si>
  <si>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</si>
  <si>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</si>
  <si>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</si>
  <si>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</si>
  <si>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</si>
  <si>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</si>
  <si>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</si>
  <si>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</si>
  <si>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</si>
  <si>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</si>
  <si>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</si>
  <si>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</si>
  <si>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</si>
  <si>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</si>
  <si>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</si>
  <si>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</si>
  <si>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</si>
  <si>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</si>
  <si>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</si>
  <si>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</si>
  <si>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</si>
  <si>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</si>
  <si>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</si>
  <si>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</si>
  <si>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</si>
  <si>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</si>
  <si>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</si>
  <si>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</si>
  <si>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</si>
  <si>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</si>
  <si>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</si>
  <si>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</si>
  <si>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</si>
  <si>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</si>
  <si>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</si>
  <si>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</si>
  <si>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</si>
  <si>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</si>
  <si>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</si>
  <si>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</si>
  <si>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</si>
  <si>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</si>
  <si>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</si>
  <si>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</si>
  <si>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</si>
  <si>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</si>
  <si>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</si>
  <si>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</si>
  <si>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</si>
  <si>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</si>
  <si>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</si>
  <si>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</si>
  <si>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</si>
  <si>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</si>
  <si>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</si>
  <si>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</si>
  <si>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</si>
  <si>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</si>
  <si>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</si>
  <si>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</si>
  <si>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</si>
  <si>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</si>
  <si>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</si>
  <si>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</si>
  <si>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</si>
  <si>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</si>
  <si>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</si>
  <si>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</si>
  <si>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</si>
  <si>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</si>
  <si>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</si>
  <si>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</si>
  <si>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</si>
  <si>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</si>
  <si>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</si>
  <si>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</si>
  <si>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</si>
  <si>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</si>
  <si>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</si>
  <si>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</si>
  <si>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</si>
  <si>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</si>
  <si>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</si>
  <si>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</si>
  <si>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</si>
  <si>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</si>
  <si>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</si>
  <si>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</si>
  <si>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</si>
  <si>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</si>
  <si>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</si>
  <si>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</si>
  <si>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</si>
  <si>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</si>
  <si>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</si>
  <si>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</si>
  <si>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</si>
  <si>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</si>
  <si>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</si>
  <si>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</si>
  <si>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</si>
  <si>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</si>
  <si>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</si>
  <si>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</si>
  <si>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</si>
  <si>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</si>
  <si>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</si>
  <si>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</si>
  <si>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</si>
  <si>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</si>
  <si>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</si>
  <si>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</si>
  <si>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</si>
  <si>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</si>
  <si>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</si>
  <si>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</si>
  <si>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</si>
  <si>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</si>
  <si>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</si>
  <si>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</si>
  <si>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</si>
  <si>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</si>
  <si>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</si>
  <si>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</si>
  <si>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</si>
  <si>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</si>
  <si>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</si>
  <si>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</si>
  <si>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</si>
  <si>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</si>
  <si>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</si>
  <si>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</si>
  <si>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</si>
  <si>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</si>
  <si>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</si>
  <si>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</si>
  <si>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</si>
  <si>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</si>
  <si>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</si>
  <si>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</si>
  <si>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</si>
  <si>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</si>
  <si>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</si>
  <si>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</si>
  <si>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</si>
  <si>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</si>
  <si>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</si>
  <si>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</si>
  <si>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</si>
  <si>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</si>
  <si>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</si>
  <si>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</si>
  <si>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</si>
  <si>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</si>
  <si>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</si>
  <si>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</si>
  <si>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</si>
  <si>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</si>
  <si>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</si>
  <si>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</si>
  <si>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</si>
  <si>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</si>
  <si>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</si>
  <si>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</si>
  <si>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</si>
  <si>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</si>
  <si>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</si>
  <si>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</si>
  <si>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</si>
  <si>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</si>
  <si>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</si>
  <si>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</si>
  <si>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</si>
  <si>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</si>
  <si>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</si>
  <si>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</si>
  <si>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</si>
  <si>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</si>
  <si>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</si>
  <si>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</si>
  <si>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</si>
  <si>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</si>
  <si>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</si>
  <si>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</si>
  <si>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</si>
  <si>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</si>
  <si>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</si>
  <si>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</si>
  <si>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</si>
  <si>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</si>
  <si>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</si>
  <si>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</si>
  <si>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</si>
  <si>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</si>
  <si>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</si>
  <si>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</si>
  <si>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</si>
  <si>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</si>
  <si>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</si>
  <si>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</si>
  <si>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</si>
  <si>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</si>
  <si>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</si>
  <si>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</si>
  <si>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</si>
  <si>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</si>
  <si>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</si>
  <si>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</si>
  <si>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</si>
  <si>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</si>
  <si>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</si>
  <si>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</si>
  <si>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</si>
  <si>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</si>
  <si>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</si>
  <si>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</si>
  <si>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</si>
  <si>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</si>
  <si>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</si>
  <si>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</si>
  <si>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</si>
  <si>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</si>
  <si>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</si>
  <si>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</si>
  <si>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</si>
  <si>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</si>
  <si>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</si>
  <si>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</si>
  <si>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</si>
  <si>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</si>
  <si>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</si>
  <si>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</si>
  <si>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</si>
  <si>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</si>
  <si>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</si>
  <si>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</si>
  <si>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</si>
  <si>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</si>
  <si>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</si>
  <si>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</si>
  <si>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</si>
  <si>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</si>
  <si>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</si>
  <si>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</si>
  <si>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</si>
  <si>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</si>
  <si>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</si>
  <si>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</si>
  <si>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</si>
  <si>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</si>
  <si>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</si>
  <si>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</si>
  <si>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</si>
  <si>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</si>
  <si>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</si>
  <si>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</si>
  <si>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</si>
  <si>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</si>
  <si>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</si>
  <si>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</si>
  <si>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</si>
  <si>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</si>
  <si>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</si>
  <si>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</si>
  <si>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</si>
  <si>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</si>
  <si>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</si>
  <si>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</si>
  <si>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</si>
  <si>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</si>
  <si>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</si>
  <si>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</si>
  <si>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</si>
  <si>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</si>
  <si>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</si>
  <si>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</si>
  <si>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</si>
  <si>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</si>
  <si>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</si>
  <si>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</si>
  <si>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</si>
  <si>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</si>
  <si>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</si>
  <si>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</si>
  <si>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</si>
  <si>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</si>
  <si>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</si>
  <si>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</si>
  <si>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</si>
  <si>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</si>
  <si>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</si>
  <si>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</si>
  <si>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</si>
  <si>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</si>
  <si>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</si>
  <si>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</si>
  <si>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</si>
  <si>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</si>
  <si>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</si>
  <si>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</si>
  <si>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</si>
  <si>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</si>
  <si>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</si>
  <si>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</si>
  <si>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</si>
  <si>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</si>
  <si>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</si>
  <si>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</si>
  <si>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</si>
  <si>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</si>
  <si>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</si>
  <si>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</si>
  <si>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</si>
  <si>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</si>
  <si>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</si>
  <si>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</si>
  <si>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</si>
  <si>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</si>
  <si>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</si>
  <si>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</si>
  <si>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</si>
  <si>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</si>
  <si>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</si>
  <si>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</si>
  <si>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</si>
  <si>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</si>
  <si>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</si>
  <si>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</si>
  <si>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</si>
  <si>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</si>
  <si>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</si>
  <si>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</si>
  <si>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</si>
  <si>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</si>
  <si>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</si>
  <si>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</si>
  <si>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</si>
  <si>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</si>
  <si>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</si>
  <si>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</si>
  <si>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</si>
  <si>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</si>
  <si>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</si>
  <si>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</si>
  <si>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</si>
  <si>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</si>
  <si>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</si>
  <si>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</si>
  <si>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</si>
  <si>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</si>
  <si>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</si>
  <si>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</si>
  <si>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</si>
  <si>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</si>
  <si>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</si>
  <si>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</si>
  <si>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</si>
  <si>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</si>
  <si>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</si>
  <si>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</si>
  <si>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</si>
  <si>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</si>
  <si>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</si>
  <si>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</si>
  <si>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</si>
  <si>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</si>
  <si>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</si>
  <si>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</si>
  <si>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</si>
  <si>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</si>
  <si>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</si>
  <si>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</si>
  <si>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</si>
  <si>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</si>
  <si>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</si>
  <si>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</si>
  <si>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</si>
  <si>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</si>
  <si>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</si>
  <si>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</si>
  <si>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</si>
  <si>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</si>
  <si>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</si>
  <si>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</si>
  <si>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</si>
  <si>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</si>
  <si>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</si>
  <si>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</si>
  <si>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</si>
  <si>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</si>
  <si>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</si>
  <si>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</si>
  <si>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</si>
  <si>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</si>
  <si>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</si>
  <si>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</si>
  <si>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</si>
  <si>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</si>
  <si>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</si>
  <si>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</si>
  <si>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</si>
  <si>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</si>
  <si>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</si>
  <si>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</si>
  <si>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</si>
  <si>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</si>
  <si>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</si>
  <si>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</si>
  <si>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</si>
  <si>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</si>
  <si>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</si>
  <si>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</si>
  <si>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</si>
  <si>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</si>
  <si>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</si>
  <si>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</si>
  <si>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</si>
  <si>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</si>
  <si>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</si>
  <si>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</si>
  <si>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</si>
  <si>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</si>
  <si>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</si>
  <si>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</si>
  <si>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</si>
  <si>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</si>
  <si>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</si>
  <si>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</si>
  <si>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</si>
  <si>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</si>
  <si>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</si>
  <si>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</si>
  <si>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</si>
  <si>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</si>
  <si>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</si>
  <si>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</si>
  <si>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</si>
  <si>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</si>
  <si>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</si>
  <si>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</si>
  <si>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</si>
  <si>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</si>
  <si>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</si>
  <si>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</si>
  <si>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</si>
  <si>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</si>
  <si>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</si>
  <si>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</si>
  <si>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</si>
  <si>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</si>
  <si>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</si>
  <si>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</si>
  <si>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</si>
  <si>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</si>
  <si>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</si>
  <si>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</si>
  <si>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</si>
  <si>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</si>
  <si>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</si>
  <si>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</si>
  <si>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</si>
  <si>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</si>
  <si>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</si>
  <si>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</si>
  <si>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</si>
  <si>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</si>
  <si>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</si>
  <si>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</si>
  <si>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</si>
  <si>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</si>
  <si>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</si>
  <si>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</si>
  <si>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</si>
  <si>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</si>
  <si>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</si>
  <si>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</si>
  <si>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</si>
  <si>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</si>
  <si>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</si>
  <si>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</si>
  <si>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</si>
  <si>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</si>
  <si>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</si>
  <si>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</si>
  <si>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</si>
  <si>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</si>
  <si>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</si>
  <si>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</si>
  <si>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</si>
  <si>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</si>
  <si>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</si>
  <si>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</si>
  <si>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</si>
  <si>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</si>
  <si>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</si>
  <si>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</si>
  <si>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</si>
  <si>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</si>
  <si>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</si>
  <si>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</si>
  <si>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</si>
  <si>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</si>
  <si>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</si>
  <si>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</si>
  <si>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</si>
  <si>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</si>
  <si>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</si>
  <si>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</si>
  <si>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</si>
  <si>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</si>
  <si>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</si>
  <si>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</si>
  <si>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</si>
  <si>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</si>
  <si>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</si>
  <si>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</si>
  <si>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</si>
  <si>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</si>
  <si>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</si>
  <si>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</si>
  <si>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</si>
  <si>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</si>
  <si>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</si>
  <si>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</si>
  <si>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</si>
  <si>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</si>
  <si>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</si>
  <si>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</si>
  <si>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</si>
  <si>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</si>
  <si>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</si>
  <si>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</si>
  <si>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</si>
  <si>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</si>
  <si>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</si>
  <si>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</si>
  <si>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</si>
  <si>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</si>
  <si>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</si>
  <si>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</si>
  <si>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</si>
  <si>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</si>
  <si>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</si>
  <si>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</si>
  <si>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</si>
  <si>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</si>
  <si>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</si>
  <si>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</si>
  <si>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</si>
  <si>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</si>
  <si>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</si>
  <si>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</si>
  <si>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</si>
  <si>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</si>
  <si>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</si>
  <si>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</si>
  <si>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</si>
  <si>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</si>
  <si>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</si>
  <si>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</si>
  <si>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</si>
  <si>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</si>
  <si>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</si>
  <si>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</si>
  <si>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</si>
  <si>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</si>
  <si>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</si>
  <si>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</si>
  <si>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</si>
  <si>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</si>
  <si>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</si>
  <si>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</si>
  <si>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</si>
  <si>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</si>
  <si>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</si>
  <si>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</si>
  <si>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</si>
  <si>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</si>
  <si>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</si>
  <si>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</si>
  <si>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</si>
  <si>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</si>
  <si>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</si>
  <si>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</si>
  <si>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</si>
  <si>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</si>
  <si>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</si>
  <si>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</si>
  <si>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</si>
  <si>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</si>
  <si>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</si>
  <si>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</si>
  <si>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</si>
  <si>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</si>
  <si>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</si>
  <si>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</si>
  <si>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</si>
  <si>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</si>
  <si>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</si>
  <si>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</si>
  <si>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</si>
  <si>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</si>
  <si>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</si>
  <si>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</si>
  <si>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</si>
  <si>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</si>
  <si>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</si>
  <si>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</si>
  <si>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</si>
  <si>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</si>
  <si>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</si>
  <si>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</si>
  <si>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</si>
  <si>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</si>
  <si>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</si>
  <si>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</si>
  <si>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</si>
  <si>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</si>
  <si>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</si>
  <si>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</si>
  <si>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</si>
  <si>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</si>
  <si>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</si>
  <si>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</si>
  <si>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</si>
  <si>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</si>
  <si>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</si>
  <si>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</si>
  <si>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</si>
  <si>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</si>
  <si>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</si>
  <si>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</si>
  <si>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</si>
  <si>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</si>
  <si>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</si>
  <si>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</si>
  <si>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</si>
  <si>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</si>
  <si>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</si>
  <si>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</si>
  <si>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</si>
  <si>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</si>
  <si>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</si>
  <si>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</si>
  <si>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</si>
  <si>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</si>
  <si>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</si>
  <si>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</si>
  <si>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</si>
  <si>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</si>
  <si>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</si>
  <si>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</si>
  <si>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</si>
  <si>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</si>
  <si>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</si>
  <si>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</si>
  <si>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</si>
  <si>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</si>
  <si>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</si>
  <si>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</si>
  <si>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</si>
  <si>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</si>
  <si>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</si>
  <si>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</si>
  <si>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</si>
  <si>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</si>
  <si>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</si>
  <si>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</si>
  <si>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</si>
  <si>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</si>
  <si>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</si>
  <si>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</si>
  <si>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</si>
  <si>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</si>
  <si>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</si>
  <si>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</si>
  <si>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</si>
  <si>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</si>
  <si>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</si>
  <si>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</si>
  <si>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</si>
  <si>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</si>
  <si>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</si>
  <si>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</si>
  <si>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</si>
  <si>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</si>
  <si>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</si>
  <si>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</si>
  <si>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</si>
  <si>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</si>
  <si>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</si>
  <si>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</si>
  <si>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</si>
  <si>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</si>
  <si>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</si>
  <si>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</si>
  <si>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</si>
  <si>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</si>
  <si>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</si>
  <si>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</si>
  <si>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</si>
  <si>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</si>
  <si>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</si>
  <si>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</si>
  <si>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</si>
  <si>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</si>
  <si>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</si>
  <si>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</si>
  <si>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</si>
  <si>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</si>
  <si>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</si>
  <si>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</si>
  <si>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</si>
  <si>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</si>
  <si>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</si>
  <si>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</si>
  <si>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</si>
  <si>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</si>
  <si>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</si>
  <si>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</si>
  <si>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</si>
  <si>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</si>
  <si>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</si>
  <si>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</si>
  <si>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</si>
  <si>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</si>
  <si>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</si>
  <si>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</si>
  <si>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</si>
  <si>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</si>
  <si>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</si>
  <si>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</si>
  <si>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</si>
  <si>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</si>
  <si>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</si>
  <si>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</si>
  <si>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</si>
  <si>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</si>
  <si>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</si>
  <si>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</si>
  <si>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</si>
  <si>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</si>
  <si>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</si>
  <si>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</si>
  <si>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</si>
  <si>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</si>
  <si>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</si>
  <si>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</si>
  <si>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</si>
  <si>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</si>
  <si>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</si>
  <si>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</si>
  <si>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</si>
  <si>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</si>
  <si>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</si>
  <si>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</si>
  <si>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</si>
  <si>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</si>
  <si>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</si>
  <si>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</si>
  <si>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</si>
  <si>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</si>
  <si>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</si>
  <si>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</si>
  <si>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</si>
  <si>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</si>
  <si>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</si>
  <si>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</si>
  <si>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</si>
  <si>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</si>
  <si>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</si>
  <si>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</si>
  <si>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</si>
  <si>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</si>
  <si>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</si>
  <si>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</si>
  <si>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</si>
  <si>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</si>
  <si>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</si>
  <si>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</si>
  <si>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</si>
  <si>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</si>
  <si>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</si>
  <si>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</si>
  <si>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</si>
  <si>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</si>
  <si>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</si>
  <si>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</si>
  <si>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</si>
  <si>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</si>
  <si>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</si>
  <si>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</si>
  <si>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</si>
  <si>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</si>
  <si>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</si>
  <si>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</si>
  <si>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</si>
  <si>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</si>
  <si>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</si>
  <si>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</si>
  <si>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</si>
  <si>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</si>
  <si>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</si>
  <si>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</si>
  <si>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</si>
  <si>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</si>
  <si>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</si>
  <si>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</si>
  <si>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</si>
  <si>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</si>
  <si>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</si>
  <si>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</si>
  <si>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</si>
  <si>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</si>
  <si>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</si>
  <si>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</si>
  <si>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</si>
  <si>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</si>
  <si>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</si>
  <si>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</si>
  <si>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</si>
  <si>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</si>
  <si>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</si>
  <si>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</si>
  <si>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</si>
  <si>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</si>
  <si>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</si>
  <si>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</si>
  <si>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</si>
  <si>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</si>
  <si>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</si>
  <si>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</si>
  <si>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</si>
  <si>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</si>
  <si>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</si>
  <si>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</si>
  <si>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</si>
  <si>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</si>
  <si>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</si>
  <si>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</si>
  <si>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</si>
  <si>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</si>
  <si>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</si>
  <si>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</si>
  <si>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</si>
  <si>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</si>
  <si>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</si>
  <si>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</si>
  <si>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</si>
  <si>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</si>
  <si>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</si>
  <si>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</si>
  <si>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</si>
  <si>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</si>
  <si>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</si>
  <si>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</si>
  <si>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</si>
  <si>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</si>
  <si>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</si>
  <si>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</si>
  <si>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</si>
  <si>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</si>
  <si>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</si>
  <si>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</si>
  <si>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</si>
  <si>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</si>
  <si>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</si>
  <si>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</si>
  <si>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</si>
  <si>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</si>
  <si>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</si>
  <si>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</si>
  <si>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</si>
  <si>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</si>
  <si>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</si>
  <si>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</si>
  <si>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</si>
  <si>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</si>
  <si>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</si>
  <si>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</si>
  <si>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</si>
  <si>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</si>
  <si>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</si>
  <si>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</si>
  <si>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</si>
  <si>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</si>
  <si>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</si>
  <si>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</si>
  <si>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</si>
  <si>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</si>
  <si>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</si>
  <si>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</si>
  <si>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</si>
  <si>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</si>
  <si>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</si>
  <si>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</si>
  <si>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</si>
  <si>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</si>
  <si>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</si>
  <si>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</si>
  <si>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</si>
  <si>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</si>
  <si>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</si>
  <si>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</si>
  <si>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</si>
  <si>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</si>
  <si>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</si>
  <si>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</si>
  <si>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</si>
  <si>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</si>
  <si>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</si>
  <si>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</si>
  <si>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</si>
  <si>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</si>
  <si>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</si>
  <si>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</si>
  <si>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</si>
  <si>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</si>
  <si>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</si>
  <si>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</si>
  <si>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</si>
  <si>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</si>
  <si>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</si>
  <si>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</si>
  <si>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</si>
  <si>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</si>
  <si>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</si>
  <si>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</si>
  <si>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</si>
  <si>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</si>
  <si>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</si>
  <si>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</si>
  <si>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</si>
  <si>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</si>
  <si>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</si>
  <si>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</si>
  <si>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</si>
  <si>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</si>
  <si>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</si>
  <si>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</si>
  <si>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</si>
  <si>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</si>
  <si>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</si>
  <si>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</si>
  <si>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</si>
  <si>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</si>
  <si>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</si>
  <si>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</si>
  <si>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</si>
  <si>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</si>
  <si>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</si>
  <si>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</si>
  <si>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</si>
  <si>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</si>
  <si>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</si>
  <si>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</si>
  <si>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</si>
  <si>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</si>
  <si>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</si>
  <si>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</si>
  <si>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</si>
  <si>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</si>
  <si>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</si>
  <si>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</si>
  <si>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</si>
  <si>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</si>
  <si>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</si>
  <si>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</si>
  <si>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</si>
  <si>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</si>
  <si>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</si>
  <si>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</si>
  <si>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</si>
  <si>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</si>
  <si>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</si>
  <si>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</si>
  <si>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</si>
  <si>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</si>
  <si>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</si>
  <si>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</si>
  <si>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</si>
  <si>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</si>
  <si>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</si>
  <si>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</si>
  <si>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</si>
  <si>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</si>
  <si>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</si>
  <si>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</si>
  <si>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</si>
  <si>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</si>
  <si>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</si>
  <si>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</si>
  <si>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</si>
  <si>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</si>
  <si>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</si>
  <si>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</si>
  <si>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</si>
  <si>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</si>
  <si>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</si>
  <si>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</si>
  <si>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</si>
  <si>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</si>
  <si>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</si>
  <si>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</si>
  <si>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</si>
  <si>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</si>
  <si>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</si>
  <si>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</si>
  <si>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</si>
  <si>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</si>
  <si>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</si>
  <si>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</si>
  <si>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</si>
  <si>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</si>
  <si>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</si>
  <si>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</si>
  <si>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</si>
  <si>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</si>
  <si>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</si>
  <si>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</si>
  <si>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</si>
  <si>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</si>
  <si>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</si>
  <si>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</si>
  <si>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</si>
  <si>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</si>
  <si>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</si>
  <si>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</si>
  <si>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</si>
  <si>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</si>
  <si>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</si>
  <si>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</si>
  <si>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</si>
  <si>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</si>
  <si>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</si>
  <si>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</si>
  <si>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</si>
  <si>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</si>
  <si>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</si>
  <si>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</si>
  <si>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</si>
  <si>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</si>
  <si>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</si>
  <si>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</si>
  <si>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</si>
  <si>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</si>
  <si>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</si>
  <si>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</si>
  <si>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</si>
  <si>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</si>
  <si>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</si>
  <si>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</si>
  <si>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</si>
  <si>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</si>
  <si>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</si>
  <si>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</si>
  <si>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</si>
  <si>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</si>
  <si>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</si>
  <si>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</si>
  <si>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</si>
  <si>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</si>
  <si>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</si>
  <si>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</si>
  <si>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</si>
  <si>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</si>
  <si>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</si>
  <si>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</si>
  <si>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</si>
  <si>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</si>
  <si>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</si>
  <si>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</si>
  <si>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</si>
  <si>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</si>
  <si>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</si>
  <si>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</si>
  <si>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</si>
  <si>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</si>
  <si>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</si>
  <si>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</si>
  <si>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</si>
  <si>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</si>
  <si>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</si>
  <si>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</si>
  <si>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</si>
  <si>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</si>
  <si>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</si>
  <si>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</si>
  <si>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</si>
  <si>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</si>
  <si>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</si>
  <si>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</si>
  <si>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</si>
  <si>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</si>
  <si>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</si>
  <si>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</si>
  <si>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</si>
  <si>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</si>
  <si>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</si>
  <si>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</si>
  <si>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</si>
  <si>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</si>
  <si>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</si>
  <si>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</si>
  <si>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</si>
  <si>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</si>
  <si>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</si>
  <si>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</si>
  <si>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</si>
  <si>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</si>
  <si>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</si>
  <si>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</si>
  <si>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</si>
  <si>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</si>
  <si>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</si>
  <si>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</si>
  <si>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</si>
  <si>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</si>
  <si>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</si>
  <si>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</si>
  <si>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</si>
  <si>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</si>
  <si>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</si>
  <si>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</si>
  <si>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</si>
  <si>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</si>
  <si>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</si>
  <si>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</si>
  <si>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</si>
  <si>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</si>
  <si>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</si>
  <si>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</si>
  <si>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</si>
  <si>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</si>
  <si>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</si>
  <si>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</si>
  <si>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</si>
  <si>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</si>
  <si>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</si>
  <si>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</si>
  <si>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</si>
  <si>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</si>
  <si>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</si>
  <si>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</si>
  <si>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</si>
  <si>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</si>
  <si>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</si>
  <si>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</si>
  <si>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</si>
  <si>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</si>
  <si>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</si>
  <si>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</si>
  <si>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</si>
  <si>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</si>
  <si>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</si>
  <si>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</si>
  <si>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</si>
  <si>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</si>
  <si>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</si>
  <si>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</si>
  <si>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</si>
  <si>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</si>
  <si>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</si>
  <si>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</si>
  <si>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</si>
  <si>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</si>
  <si>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</si>
  <si>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</si>
  <si>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</si>
  <si>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</si>
  <si>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</si>
  <si>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</si>
  <si>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</si>
  <si>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</si>
  <si>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</si>
  <si>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</si>
  <si>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</si>
  <si>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</si>
  <si>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</si>
  <si>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</si>
  <si>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</si>
  <si>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</si>
  <si>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</si>
  <si>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</si>
  <si>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</si>
  <si>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</si>
  <si>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</si>
  <si>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</si>
  <si>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</si>
  <si>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</si>
  <si>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</si>
  <si>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</si>
  <si>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</si>
  <si>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</si>
  <si>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</si>
  <si>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</si>
  <si>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</si>
  <si>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</si>
  <si>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</si>
  <si>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</si>
  <si>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</si>
  <si>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</si>
  <si>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</si>
  <si>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</si>
  <si>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</si>
  <si>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</si>
  <si>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</si>
  <si>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</si>
  <si>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</si>
  <si>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</si>
  <si>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</si>
  <si>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</si>
  <si>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</si>
  <si>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</si>
  <si>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</si>
  <si>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</si>
  <si>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</si>
  <si>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</si>
  <si>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</si>
  <si>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</si>
  <si>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</si>
  <si>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</si>
  <si>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</si>
  <si>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</si>
  <si>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</si>
  <si>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</si>
  <si>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</si>
  <si>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</si>
  <si>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</si>
  <si>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</si>
  <si>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</si>
  <si>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</si>
  <si>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</si>
  <si>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</si>
  <si>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</si>
  <si>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</si>
  <si>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</si>
  <si>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</si>
  <si>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</si>
  <si>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</si>
  <si>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</si>
  <si>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</si>
  <si>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</si>
  <si>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</si>
  <si>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</si>
  <si>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</si>
  <si>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</si>
  <si>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</si>
  <si>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</si>
  <si>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</si>
  <si>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</si>
  <si>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</si>
  <si>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</si>
  <si>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</si>
  <si>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</si>
  <si>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</si>
  <si>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</si>
  <si>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</si>
  <si>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</si>
  <si>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</si>
  <si>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</si>
  <si>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</si>
  <si>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</si>
  <si>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</si>
  <si>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</si>
  <si>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</si>
  <si>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</si>
  <si>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</si>
  <si>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</si>
  <si>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</si>
  <si>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</si>
  <si>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</si>
  <si>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</si>
  <si>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</si>
  <si>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</si>
  <si>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</si>
  <si>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</si>
  <si>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</si>
  <si>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</si>
  <si>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</si>
  <si>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</si>
  <si>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</si>
  <si>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</si>
  <si>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</si>
  <si>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</si>
  <si>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</si>
  <si>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</si>
  <si>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</si>
  <si>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</si>
  <si>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</si>
  <si>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</si>
  <si>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</si>
  <si>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</si>
  <si>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</si>
  <si>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</si>
  <si>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</si>
  <si>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</si>
  <si>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</si>
  <si>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</si>
  <si>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</si>
  <si>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</si>
  <si>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</si>
  <si>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</si>
  <si>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</si>
  <si>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</si>
  <si>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</si>
  <si>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</si>
  <si>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</si>
  <si>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</si>
  <si>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</si>
  <si>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</si>
  <si>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</si>
  <si>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</si>
  <si>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</si>
  <si>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</si>
  <si>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</si>
  <si>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</si>
  <si>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</si>
  <si>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</si>
  <si>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</si>
  <si>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</si>
  <si>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</si>
  <si>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</si>
  <si>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</si>
  <si>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</si>
  <si>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</si>
  <si>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</si>
  <si>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</si>
  <si>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</si>
  <si>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</si>
  <si>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</si>
  <si>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</si>
  <si>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</si>
  <si>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</si>
  <si>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</si>
  <si>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</si>
  <si>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</si>
  <si>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</si>
  <si>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</si>
  <si>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</si>
  <si>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</si>
  <si>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</si>
  <si>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</si>
  <si>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</si>
  <si>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</si>
  <si>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</si>
  <si>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</si>
  <si>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</si>
  <si>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</si>
  <si>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</si>
  <si>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</si>
  <si>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</si>
  <si>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</si>
  <si>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</si>
  <si>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</si>
  <si>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</si>
  <si>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</si>
  <si>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</si>
  <si>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</si>
  <si>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</si>
  <si>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</si>
  <si>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</si>
  <si>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</si>
  <si>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</si>
  <si>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</si>
  <si>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</si>
  <si>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</si>
  <si>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</si>
  <si>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</si>
  <si>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</si>
  <si>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</si>
  <si>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</si>
  <si>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</si>
  <si>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</si>
  <si>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</si>
  <si>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</si>
  <si>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</si>
  <si>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</si>
  <si>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</si>
  <si>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</si>
  <si>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</si>
  <si>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</si>
  <si>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</si>
  <si>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</si>
  <si>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</si>
  <si>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</si>
  <si>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</si>
  <si>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</si>
  <si>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</si>
  <si>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</si>
  <si>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</si>
  <si>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</si>
  <si>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</si>
  <si>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</si>
  <si>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</si>
  <si>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</si>
  <si>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</si>
  <si>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</si>
  <si>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</si>
  <si>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</si>
  <si>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</si>
  <si>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</si>
  <si>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</si>
  <si>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</si>
  <si>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</si>
  <si>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</si>
  <si>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</si>
  <si>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</si>
  <si>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</si>
  <si>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</si>
  <si>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</si>
  <si>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</si>
  <si>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</si>
  <si>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</si>
  <si>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</si>
  <si>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</si>
  <si>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</si>
  <si>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</si>
  <si>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</si>
  <si>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</si>
  <si>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</si>
  <si>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</si>
  <si>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</si>
  <si>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</si>
  <si>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</si>
  <si>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</si>
  <si>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</si>
  <si>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</si>
  <si>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</si>
  <si>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</si>
  <si>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</si>
  <si>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</si>
  <si>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</si>
  <si>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</si>
  <si>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</si>
  <si>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</si>
  <si>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</si>
  <si>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</si>
  <si>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</si>
  <si>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</si>
  <si>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</si>
  <si>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</si>
  <si>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</si>
  <si>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</si>
  <si>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</si>
  <si>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</si>
  <si>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</si>
  <si>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</si>
  <si>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</si>
  <si>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</si>
  <si>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</si>
  <si>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</si>
  <si>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</si>
  <si>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</si>
  <si>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</si>
  <si>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</si>
  <si>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</si>
  <si>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</si>
  <si>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</si>
  <si>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</si>
  <si>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</si>
  <si>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</si>
  <si>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</si>
  <si>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</si>
  <si>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</si>
  <si>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</si>
  <si>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</si>
  <si>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</si>
  <si>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</si>
  <si>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</si>
  <si>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</si>
  <si>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</si>
  <si>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</si>
  <si>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</si>
  <si>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</si>
  <si>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</si>
  <si>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</si>
  <si>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</si>
  <si>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</si>
  <si>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</si>
  <si>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</si>
  <si>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</si>
  <si>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</si>
  <si>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</si>
  <si>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</si>
  <si>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</si>
  <si>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</si>
  <si>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</si>
  <si>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</si>
  <si>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</si>
  <si>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</si>
  <si>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</si>
  <si>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</si>
  <si>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</si>
  <si>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</si>
  <si>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</si>
  <si>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</si>
  <si>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</si>
  <si>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</si>
  <si>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</si>
  <si>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</si>
  <si>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</si>
  <si>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</si>
  <si>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</si>
  <si>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</si>
  <si>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</si>
  <si>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</si>
  <si>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</si>
  <si>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</si>
  <si>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</si>
  <si>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</si>
  <si>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</si>
  <si>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</si>
  <si>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</si>
  <si>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</si>
  <si>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</si>
  <si>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</si>
  <si>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</si>
  <si>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</si>
  <si>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</si>
  <si>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</si>
  <si>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</si>
  <si>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</si>
  <si>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</si>
  <si>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</si>
  <si>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</si>
  <si>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</si>
  <si>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</si>
  <si>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</si>
  <si>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</si>
  <si>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</si>
  <si>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</si>
  <si>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</si>
  <si>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</si>
  <si>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</si>
  <si>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</si>
  <si>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</si>
  <si>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</si>
  <si>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</si>
  <si>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</si>
  <si>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</si>
  <si>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</si>
  <si>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</si>
  <si>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</si>
  <si>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</si>
  <si>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</si>
  <si>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</si>
  <si>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</si>
  <si>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</si>
  <si>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</si>
  <si>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</si>
  <si>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</si>
  <si>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</si>
  <si>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</si>
  <si>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</si>
  <si>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</si>
  <si>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</si>
  <si>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</si>
  <si>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</si>
  <si>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</si>
  <si>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</si>
  <si>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</si>
  <si>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</si>
  <si>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</si>
  <si>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</si>
  <si>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</si>
  <si>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</si>
  <si>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</si>
  <si>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</si>
  <si>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</si>
  <si>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</si>
  <si>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</si>
  <si>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</si>
  <si>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</si>
  <si>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</si>
  <si>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</si>
  <si>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</si>
  <si>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</si>
  <si>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</si>
  <si>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</si>
  <si>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</si>
  <si>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</si>
  <si>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</si>
  <si>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</si>
  <si>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</si>
  <si>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</si>
  <si>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</si>
  <si>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</si>
  <si>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</si>
  <si>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</si>
  <si>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</si>
  <si>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</si>
  <si>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</si>
  <si>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</si>
  <si>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</si>
  <si>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</si>
  <si>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</si>
  <si>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</si>
  <si>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</si>
  <si>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</si>
  <si>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</si>
  <si>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</si>
  <si>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</si>
  <si>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</si>
  <si>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</si>
  <si>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</si>
  <si>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</si>
  <si>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</si>
  <si>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</si>
  <si>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</si>
  <si>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</si>
  <si>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</si>
  <si>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</si>
  <si>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</si>
  <si>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</si>
  <si>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</si>
  <si>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</si>
  <si>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</si>
  <si>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</si>
  <si>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</si>
  <si>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</si>
  <si>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</si>
  <si>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</si>
  <si>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</si>
  <si>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</si>
  <si>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</si>
  <si>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</si>
  <si>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</si>
  <si>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</si>
  <si>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</si>
  <si>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</si>
  <si>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</si>
  <si>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</si>
  <si>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</si>
  <si>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</si>
  <si>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</si>
  <si>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</si>
  <si>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</si>
  <si>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</si>
  <si>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</si>
  <si>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</si>
  <si>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</si>
  <si>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</si>
  <si>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</si>
  <si>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</si>
  <si>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</si>
  <si>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</si>
  <si>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</si>
  <si>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</si>
  <si>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</si>
  <si>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</si>
  <si>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</si>
  <si>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</si>
  <si>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</si>
  <si>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</si>
  <si>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</si>
  <si>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</si>
  <si>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</si>
  <si>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</si>
  <si>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</si>
  <si>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</si>
  <si>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</si>
  <si>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</si>
  <si>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</si>
  <si>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</si>
  <si>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</si>
  <si>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</si>
  <si>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</si>
  <si>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</si>
  <si>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</si>
  <si>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</si>
  <si>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</si>
  <si>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</si>
  <si>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</si>
  <si>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</si>
  <si>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</si>
  <si>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</si>
  <si>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</si>
  <si>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</si>
  <si>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</si>
  <si>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</si>
  <si>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</si>
  <si>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</si>
  <si>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</si>
  <si>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</si>
  <si>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</si>
  <si>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</si>
  <si>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</si>
  <si>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</si>
  <si>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</si>
  <si>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</si>
  <si>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</si>
  <si>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</si>
  <si>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</si>
  <si>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</si>
  <si>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</si>
  <si>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</si>
  <si>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</si>
  <si>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</si>
  <si>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</si>
  <si>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</si>
  <si>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</si>
  <si>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</si>
  <si>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</si>
  <si>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</si>
  <si>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</si>
  <si>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</si>
  <si>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</si>
  <si>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</si>
  <si>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</si>
  <si>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</si>
  <si>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</si>
  <si>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</si>
  <si>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</si>
  <si>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</si>
  <si>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</si>
  <si>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</si>
  <si>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</si>
  <si>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</si>
  <si>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</si>
  <si>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</si>
  <si>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</si>
  <si>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</si>
  <si>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</si>
  <si>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</si>
  <si>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</si>
  <si>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</si>
  <si>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</si>
  <si>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</si>
  <si>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</si>
  <si>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</si>
  <si>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</si>
  <si>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</si>
  <si>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</si>
  <si>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</si>
  <si>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</si>
  <si>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</si>
  <si>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</si>
  <si>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</si>
  <si>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</si>
  <si>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</si>
  <si>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</si>
  <si>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</si>
  <si>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</si>
  <si>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</si>
  <si>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</si>
  <si>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</si>
  <si>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</si>
  <si>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</si>
  <si>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</si>
  <si>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</si>
  <si>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</si>
  <si>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</si>
  <si>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</si>
  <si>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</si>
  <si>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</si>
  <si>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</si>
  <si>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</si>
  <si>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</si>
  <si>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</si>
  <si>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</si>
  <si>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</si>
  <si>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</si>
  <si>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</si>
  <si>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</si>
  <si>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</si>
  <si>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</si>
  <si>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</si>
  <si>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</si>
  <si>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</si>
  <si>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</si>
  <si>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</si>
  <si>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</si>
  <si>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</si>
  <si>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</si>
  <si>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</si>
  <si>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</si>
  <si>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</si>
  <si>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</si>
  <si>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</si>
  <si>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</si>
  <si>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</si>
  <si>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</si>
  <si>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</si>
  <si>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</si>
  <si>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</si>
  <si>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</si>
  <si>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</si>
  <si>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</si>
  <si>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</si>
  <si>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</si>
  <si>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</si>
  <si>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</si>
  <si>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</si>
  <si>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</si>
  <si>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</si>
  <si>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</si>
  <si>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</si>
  <si>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</si>
  <si>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</si>
  <si>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</si>
  <si>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</si>
  <si>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</si>
  <si>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</si>
  <si>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</si>
  <si>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</si>
  <si>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</si>
  <si>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</si>
  <si>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</si>
  <si>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</si>
  <si>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</si>
  <si>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</si>
  <si>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</si>
  <si>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</si>
  <si>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</si>
  <si>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</si>
  <si>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</si>
  <si>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</si>
  <si>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</si>
  <si>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</si>
  <si>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</si>
  <si>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</si>
  <si>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</si>
  <si>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</si>
  <si>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</si>
  <si>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</si>
  <si>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</si>
  <si>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</si>
  <si>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</si>
  <si>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</si>
  <si>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</si>
  <si>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</si>
  <si>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</si>
  <si>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</si>
  <si>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</si>
  <si>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</si>
  <si>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</si>
  <si>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</si>
  <si>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</si>
  <si>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</si>
  <si>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</si>
  <si>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</si>
  <si>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</si>
  <si>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</si>
  <si>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</si>
  <si>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</si>
  <si>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</si>
  <si>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</si>
  <si>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</si>
  <si>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</si>
  <si>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</si>
  <si>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</si>
  <si>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</si>
  <si>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</si>
  <si>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</si>
  <si>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</si>
  <si>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</si>
  <si>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</si>
  <si>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</si>
  <si>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</si>
  <si>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</si>
  <si>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</si>
  <si>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</si>
  <si>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</si>
  <si>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</si>
  <si>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</si>
  <si>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</si>
  <si>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</si>
  <si>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</si>
  <si>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</si>
  <si>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</si>
  <si>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</si>
  <si>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</si>
  <si>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</si>
  <si>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</si>
  <si>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</si>
  <si>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</si>
  <si>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</si>
  <si>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</si>
  <si>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</si>
  <si>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</si>
  <si>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</si>
  <si>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</si>
  <si>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</si>
  <si>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</si>
  <si>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</si>
  <si>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</si>
  <si>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</si>
  <si>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</si>
  <si>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</si>
  <si>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</si>
  <si>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</si>
  <si>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</si>
  <si>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</si>
  <si>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</si>
  <si>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</si>
  <si>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</si>
  <si>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</si>
  <si>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</si>
  <si>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</si>
  <si>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</si>
  <si>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</si>
  <si>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</si>
  <si>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</si>
  <si>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</si>
  <si>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</si>
  <si>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</si>
  <si>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</si>
  <si>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</si>
  <si>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</si>
  <si>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</si>
  <si>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</si>
  <si>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</si>
  <si>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</si>
  <si>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</si>
  <si>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</si>
  <si>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</si>
  <si>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</si>
  <si>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</si>
  <si>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</si>
  <si>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</si>
  <si>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</si>
  <si>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</si>
  <si>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</si>
  <si>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</si>
  <si>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</si>
  <si>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</si>
  <si>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</si>
  <si>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</si>
  <si>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</si>
  <si>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</si>
  <si>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</si>
  <si>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</si>
  <si>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</si>
  <si>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</si>
  <si>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</si>
  <si>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</si>
  <si>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</si>
  <si>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</si>
  <si>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</si>
  <si>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</si>
  <si>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</si>
  <si>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</si>
  <si>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</si>
  <si>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</si>
  <si>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</si>
  <si>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</si>
  <si>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</si>
  <si>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</si>
  <si>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</si>
  <si>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</si>
  <si>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</si>
  <si>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</si>
  <si>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</si>
  <si>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</si>
  <si>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</si>
  <si>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</si>
  <si>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</si>
  <si>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</si>
  <si>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</si>
  <si>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</si>
  <si>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</si>
  <si>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</si>
  <si>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</si>
  <si>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</si>
  <si>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</si>
  <si>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</si>
  <si>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</si>
  <si>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</si>
  <si>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</si>
  <si>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</si>
  <si>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</si>
  <si>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</si>
  <si>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</si>
  <si>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</si>
  <si>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</si>
  <si>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</si>
  <si>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</si>
  <si>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</si>
  <si>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</si>
  <si>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</si>
  <si>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</si>
  <si>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</si>
  <si>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</si>
  <si>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</si>
  <si>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</si>
  <si>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</si>
  <si>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</si>
  <si>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</si>
  <si>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</si>
  <si>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</si>
  <si>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</si>
  <si>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</si>
  <si>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</si>
  <si>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</si>
  <si>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</si>
  <si>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</si>
  <si>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</si>
  <si>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</si>
  <si>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</si>
  <si>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</si>
  <si>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</si>
  <si>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</si>
  <si>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</si>
  <si>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</si>
  <si>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</si>
  <si>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</si>
  <si>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</si>
  <si>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</si>
  <si>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</si>
  <si>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</si>
  <si>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</si>
  <si>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</si>
  <si>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</si>
  <si>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</si>
  <si>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</si>
  <si>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</si>
  <si>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</si>
  <si>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</si>
  <si>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</si>
  <si>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</si>
  <si>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</si>
  <si>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</si>
  <si>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</si>
  <si>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</si>
  <si>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</si>
  <si>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</si>
  <si>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</si>
  <si>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</si>
  <si>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</si>
  <si>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</si>
  <si>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</si>
  <si>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</si>
  <si>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</si>
  <si>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</si>
  <si>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</si>
  <si>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</si>
  <si>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</si>
  <si>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</si>
  <si>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</si>
  <si>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</si>
  <si>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</si>
  <si>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</si>
  <si>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</si>
  <si>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</si>
  <si>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</si>
  <si>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</si>
  <si>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</si>
  <si>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</si>
  <si>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</si>
  <si>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</si>
  <si>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</si>
  <si>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</si>
  <si>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</si>
  <si>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</si>
  <si>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</si>
  <si>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</si>
  <si>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</si>
  <si>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</si>
  <si>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</si>
  <si>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</si>
  <si>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</si>
  <si>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</si>
  <si>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</si>
  <si>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</si>
  <si>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</si>
  <si>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</si>
  <si>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</si>
  <si>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</si>
  <si>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</si>
  <si>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</si>
  <si>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</si>
  <si>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</si>
  <si>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</si>
  <si>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</si>
  <si>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</si>
  <si>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</si>
  <si>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</si>
  <si>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</si>
  <si>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</si>
  <si>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</si>
  <si>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</si>
  <si>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</si>
  <si>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</si>
  <si>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</si>
  <si>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</si>
  <si>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</si>
  <si>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</si>
  <si>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</si>
  <si>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</si>
  <si>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</si>
  <si>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</si>
  <si>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</si>
  <si>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</si>
  <si>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</si>
  <si>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</si>
  <si>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</si>
  <si>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</si>
  <si>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</si>
  <si>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</si>
  <si>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</si>
  <si>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</si>
  <si>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</si>
  <si>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</si>
  <si>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</si>
  <si>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</si>
  <si>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</si>
  <si>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</si>
  <si>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</si>
  <si>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</si>
  <si>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</si>
  <si>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</si>
  <si>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</si>
  <si>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</si>
  <si>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</si>
  <si>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</si>
  <si>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</si>
  <si>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</si>
  <si>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</si>
  <si>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</si>
  <si>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</si>
  <si>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</si>
  <si>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</si>
  <si>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</si>
  <si>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</si>
  <si>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</si>
  <si>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</si>
  <si>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</si>
  <si>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</si>
  <si>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</si>
  <si>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</si>
  <si>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</si>
  <si>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</si>
  <si>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</si>
  <si>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</si>
  <si>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</si>
  <si>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</si>
  <si>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</si>
  <si>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</si>
  <si>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</si>
  <si>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</si>
  <si>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</si>
  <si>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</si>
  <si>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</si>
  <si>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</si>
  <si>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</si>
  <si>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</si>
  <si>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</si>
  <si>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</si>
  <si>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</si>
  <si>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</si>
  <si>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</si>
  <si>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</si>
  <si>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</si>
  <si>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</si>
  <si>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</si>
  <si>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</si>
  <si>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</si>
  <si>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</si>
  <si>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</si>
  <si>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</si>
  <si>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</si>
  <si>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</si>
  <si>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</si>
  <si>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</si>
  <si>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</si>
  <si>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</si>
  <si>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</si>
  <si>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</si>
  <si>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</si>
  <si>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</si>
  <si>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</si>
  <si>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</si>
  <si>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</si>
  <si>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</si>
  <si>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</si>
  <si>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</si>
  <si>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</si>
  <si>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</si>
  <si>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</si>
  <si>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</si>
  <si>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</si>
  <si>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</si>
  <si>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</si>
  <si>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</si>
  <si>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</si>
  <si>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</si>
  <si>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</si>
  <si>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</si>
  <si>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</si>
  <si>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</si>
  <si>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</si>
  <si>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</si>
  <si>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</si>
  <si>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</si>
  <si>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</si>
  <si>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</si>
  <si>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</si>
  <si>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</si>
  <si>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</si>
  <si>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</si>
  <si>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</si>
  <si>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</si>
  <si>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</si>
  <si>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</si>
  <si>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</si>
  <si>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</si>
  <si>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</si>
  <si>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</si>
  <si>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</si>
  <si>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</si>
  <si>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</si>
  <si>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</si>
  <si>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</si>
  <si>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</si>
  <si>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</si>
  <si>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</si>
  <si>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</si>
  <si>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</si>
  <si>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</si>
  <si>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</si>
  <si>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</si>
  <si>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</si>
  <si>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</si>
  <si>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</si>
  <si>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</si>
  <si>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</si>
  <si>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</si>
  <si>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</si>
  <si>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</si>
  <si>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</si>
  <si>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</si>
  <si>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</si>
  <si>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</si>
  <si>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</si>
  <si>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</si>
  <si>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</si>
  <si>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</si>
  <si>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</si>
  <si>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</si>
  <si>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</si>
  <si>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</si>
  <si>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</si>
  <si>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</si>
  <si>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</si>
  <si>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</si>
  <si>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</si>
  <si>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</si>
  <si>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</si>
  <si>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</si>
  <si>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</si>
  <si>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</si>
  <si>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</si>
  <si>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</si>
  <si>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</si>
  <si>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</si>
  <si>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</si>
  <si>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</si>
  <si>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</si>
  <si>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</si>
  <si>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</si>
  <si>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</si>
  <si>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</si>
  <si>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</si>
  <si>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</si>
  <si>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</si>
  <si>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</si>
  <si>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</si>
  <si>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</si>
  <si>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</si>
  <si>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</si>
  <si>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</si>
  <si>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</si>
  <si>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</si>
  <si>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</si>
  <si>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</si>
  <si>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</si>
  <si>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</si>
  <si>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</si>
  <si>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</si>
  <si>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</si>
  <si>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</si>
  <si>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</si>
  <si>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</si>
  <si>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</si>
  <si>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</si>
  <si>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</si>
  <si>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</si>
  <si>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</si>
  <si>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</si>
  <si>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</si>
  <si>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</si>
  <si>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</si>
  <si>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</si>
  <si>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</si>
  <si>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</si>
  <si>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</si>
  <si>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</si>
  <si>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</si>
  <si>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</si>
  <si>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</si>
  <si>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</si>
  <si>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</si>
  <si>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</si>
  <si>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</si>
  <si>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</si>
  <si>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</si>
  <si>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</si>
  <si>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</si>
  <si>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</si>
  <si>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</si>
  <si>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</si>
  <si>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</si>
  <si>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</si>
  <si>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</si>
  <si>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</si>
  <si>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</si>
  <si>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</si>
  <si>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</si>
  <si>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</si>
  <si>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</si>
  <si>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</si>
  <si>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</si>
  <si>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</si>
  <si>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</si>
  <si>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</si>
  <si>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</si>
  <si>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</si>
  <si>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</si>
  <si>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</si>
  <si>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</si>
  <si>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</si>
  <si>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</si>
  <si>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</si>
  <si>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</si>
  <si>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</si>
  <si>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</si>
  <si>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</si>
  <si>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</si>
  <si>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</si>
  <si>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</si>
  <si>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</si>
  <si>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</si>
  <si>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</si>
  <si>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</si>
  <si>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</si>
  <si>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</si>
  <si>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</si>
  <si>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</si>
  <si>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</si>
  <si>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</si>
  <si>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</si>
  <si>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</si>
  <si>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</si>
  <si>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</si>
  <si>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</si>
  <si>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</si>
  <si>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</si>
  <si>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</si>
  <si>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</si>
  <si>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</si>
  <si>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</si>
  <si>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</si>
  <si>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</si>
  <si>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</si>
  <si>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</si>
  <si>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</si>
  <si>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</si>
  <si>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</si>
  <si>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</si>
  <si>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</si>
  <si>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</si>
  <si>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</si>
  <si>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</si>
  <si>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</si>
  <si>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</si>
  <si>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</si>
  <si>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</si>
  <si>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</si>
  <si>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</si>
  <si>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</si>
  <si>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</si>
  <si>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</si>
  <si>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</si>
  <si>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</si>
  <si>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</si>
  <si>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</si>
  <si>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</si>
  <si>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</si>
  <si>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</si>
  <si>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</si>
  <si>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</si>
  <si>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</si>
  <si>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</si>
  <si>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</si>
  <si>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</si>
  <si>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</si>
  <si>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</si>
  <si>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</si>
  <si>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</si>
  <si>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</si>
  <si>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</si>
  <si>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</si>
  <si>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</si>
  <si>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</si>
  <si>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</si>
  <si>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</si>
  <si>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</si>
  <si>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</si>
  <si>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</si>
  <si>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</si>
  <si>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</si>
  <si>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</si>
  <si>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</si>
  <si>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</si>
  <si>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</si>
  <si>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</si>
  <si>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</si>
  <si>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</si>
  <si>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</si>
  <si>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</si>
  <si>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</si>
  <si>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</si>
  <si>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</si>
  <si>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</si>
  <si>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</si>
  <si>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</si>
  <si>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</si>
  <si>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</si>
  <si>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</si>
  <si>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</si>
  <si>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</si>
  <si>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</si>
  <si>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</si>
  <si>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</si>
  <si>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</si>
  <si>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</si>
  <si>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</si>
  <si>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</si>
  <si>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</si>
  <si>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</si>
  <si>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</si>
  <si>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</si>
  <si>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</si>
  <si>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</si>
  <si>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</si>
  <si>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</si>
  <si>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</si>
  <si>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</si>
  <si>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</si>
  <si>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</si>
  <si>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</si>
  <si>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</si>
  <si>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</si>
  <si>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</si>
  <si>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</si>
  <si>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</si>
  <si>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</si>
  <si>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</si>
  <si>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</si>
  <si>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</si>
  <si>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</si>
  <si>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</si>
  <si>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</si>
  <si>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</si>
  <si>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</si>
  <si>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</si>
  <si>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</si>
  <si>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</si>
  <si>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</si>
  <si>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</si>
  <si>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</si>
  <si>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</si>
  <si>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</si>
  <si>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</si>
  <si>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</si>
  <si>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</si>
  <si>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</si>
  <si>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</si>
  <si>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</si>
  <si>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</si>
  <si>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</si>
  <si>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</si>
  <si>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</si>
  <si>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</si>
  <si>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</si>
  <si>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</si>
  <si>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</si>
  <si>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</si>
  <si>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</si>
  <si>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</si>
  <si>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</si>
  <si>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</si>
  <si>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</si>
  <si>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</si>
  <si>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</si>
  <si>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</si>
  <si>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</si>
  <si>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</si>
  <si>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</si>
  <si>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</si>
  <si>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</si>
  <si>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</si>
  <si>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</si>
  <si>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</si>
  <si>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</si>
  <si>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</si>
  <si>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</si>
  <si>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</si>
  <si>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</si>
  <si>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</si>
  <si>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</si>
  <si>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</si>
  <si>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</si>
  <si>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</si>
  <si>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</si>
  <si>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</si>
  <si>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</si>
  <si>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</si>
  <si>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</si>
  <si>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</si>
  <si>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</si>
  <si>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</si>
  <si>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</si>
  <si>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</si>
  <si>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</si>
  <si>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</si>
  <si>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</si>
  <si>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</si>
  <si>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</si>
  <si>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</si>
  <si>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</si>
  <si>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</si>
  <si>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</si>
  <si>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</si>
  <si>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</si>
  <si>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</si>
  <si>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</si>
  <si>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</si>
  <si>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</si>
  <si>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</si>
  <si>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</si>
  <si>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</si>
  <si>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</si>
  <si>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</si>
  <si>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</si>
  <si>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</si>
  <si>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</si>
  <si>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</si>
  <si>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</si>
  <si>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</si>
  <si>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</si>
  <si>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</si>
  <si>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</si>
  <si>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</si>
  <si>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</si>
  <si>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</si>
  <si>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</si>
  <si>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</si>
  <si>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</si>
  <si>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</si>
  <si>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</si>
  <si>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</si>
  <si>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</si>
  <si>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</si>
  <si>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</si>
  <si>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</si>
  <si>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</si>
  <si>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</si>
  <si>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</si>
  <si>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</si>
  <si>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</si>
  <si>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</si>
  <si>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</si>
  <si>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</si>
  <si>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</si>
  <si>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</si>
  <si>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</si>
  <si>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</si>
  <si>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</si>
  <si>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</si>
  <si>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</si>
  <si>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</si>
  <si>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</si>
  <si>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</si>
  <si>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</si>
  <si>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</si>
  <si>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</si>
  <si>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</si>
  <si>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</si>
  <si>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</si>
  <si>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</si>
  <si>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</si>
  <si>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</si>
  <si>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</si>
  <si>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</si>
  <si>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</si>
  <si>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</si>
  <si>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</si>
  <si>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</si>
  <si>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</si>
  <si>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</si>
  <si>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</si>
  <si>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</si>
  <si>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</si>
  <si>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</si>
  <si>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</si>
  <si>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</si>
  <si>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</si>
  <si>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</si>
  <si>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</si>
  <si>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</si>
  <si>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</si>
  <si>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</si>
  <si>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</si>
  <si>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</si>
  <si>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</si>
  <si>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</si>
  <si>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</si>
  <si>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</si>
  <si>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</si>
  <si>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</si>
  <si>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</si>
  <si>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</si>
  <si>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</si>
  <si>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</si>
  <si>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</si>
  <si>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</si>
  <si>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</si>
  <si>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</si>
  <si>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</si>
  <si>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</si>
  <si>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</si>
  <si>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</si>
  <si>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</si>
  <si>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</si>
  <si>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</si>
  <si>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</si>
  <si>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</si>
  <si>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</si>
  <si>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</si>
  <si>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</si>
  <si>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</si>
  <si>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</si>
  <si>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</si>
  <si>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</si>
  <si>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</si>
  <si>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</si>
  <si>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</si>
  <si>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</si>
  <si>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</si>
  <si>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</si>
  <si>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</si>
  <si>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</si>
  <si>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</si>
  <si>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</si>
  <si>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</si>
  <si>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</si>
  <si>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</si>
  <si>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</si>
  <si>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</si>
  <si>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</si>
  <si>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</si>
  <si>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</si>
  <si>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</si>
  <si>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</si>
  <si>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</si>
  <si>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</si>
  <si>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</si>
  <si>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</si>
  <si>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</si>
  <si>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</si>
  <si>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</si>
  <si>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</si>
  <si>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</si>
  <si>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</si>
  <si>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</si>
  <si>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</si>
  <si>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</si>
  <si>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</si>
  <si>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</si>
  <si>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</si>
  <si>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</si>
  <si>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</si>
  <si>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</si>
  <si>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</si>
  <si>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</si>
  <si>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</si>
  <si>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</si>
  <si>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</si>
  <si>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</si>
  <si>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</si>
  <si>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</si>
  <si>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</si>
  <si>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</si>
  <si>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</si>
  <si>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</si>
  <si>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</si>
  <si>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</si>
  <si>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</si>
  <si>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</si>
  <si>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</si>
  <si>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</si>
  <si>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</si>
  <si>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</si>
  <si>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</si>
  <si>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</si>
  <si>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</si>
  <si>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</si>
  <si>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</si>
  <si>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</si>
  <si>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</si>
  <si>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</si>
  <si>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</si>
  <si>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</si>
  <si>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</si>
  <si>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</si>
  <si>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</si>
  <si>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</si>
  <si>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</si>
  <si>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</si>
  <si>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</si>
  <si>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</si>
  <si>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</si>
  <si>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</si>
  <si>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</si>
  <si>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</si>
  <si>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</si>
  <si>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</si>
  <si>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</si>
  <si>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</si>
  <si>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</si>
  <si>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</si>
  <si>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</si>
  <si>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</si>
  <si>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</si>
  <si>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</si>
  <si>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</si>
  <si>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</si>
  <si>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</si>
  <si>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</si>
  <si>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</si>
  <si>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</si>
  <si>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</si>
  <si>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</si>
  <si>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</si>
  <si>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</si>
  <si>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</si>
  <si>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</si>
  <si>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</si>
  <si>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</si>
  <si>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</si>
  <si>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</si>
  <si>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</si>
  <si>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</si>
  <si>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</si>
  <si>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</si>
  <si>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</si>
  <si>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</si>
  <si>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</si>
  <si>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</si>
  <si>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</si>
  <si>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</si>
  <si>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</si>
  <si>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</si>
  <si>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</si>
  <si>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</si>
  <si>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</si>
  <si>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</si>
  <si>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</si>
  <si>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</si>
  <si>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</si>
  <si>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</si>
  <si>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</si>
  <si>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</si>
  <si>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</si>
  <si>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</si>
  <si>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</si>
  <si>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</si>
  <si>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</si>
  <si>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</si>
  <si>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</si>
  <si>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</si>
  <si>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</si>
  <si>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</si>
  <si>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</si>
  <si>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</si>
  <si>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</si>
  <si>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</si>
  <si>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</si>
  <si>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</si>
  <si>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</si>
  <si>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</si>
  <si>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</si>
  <si>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</si>
  <si>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</si>
  <si>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</si>
  <si>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</si>
  <si>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</si>
  <si>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</si>
  <si>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</si>
  <si>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</si>
  <si>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</si>
  <si>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</si>
  <si>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</si>
  <si>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</si>
  <si>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</si>
  <si>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</si>
  <si>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</si>
  <si>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</si>
  <si>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</si>
  <si>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</si>
  <si>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</si>
  <si>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</si>
  <si>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</si>
  <si>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</si>
  <si>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</si>
  <si>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</si>
  <si>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</si>
  <si>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</si>
  <si>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</si>
  <si>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</si>
  <si>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</si>
  <si>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</si>
  <si>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</si>
  <si>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</si>
  <si>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</si>
  <si>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</si>
  <si>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</si>
  <si>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</si>
  <si>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</si>
  <si>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</si>
  <si>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</si>
  <si>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</si>
  <si>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</si>
  <si>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</si>
  <si>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</si>
  <si>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</si>
  <si>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</si>
  <si>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</si>
  <si>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</si>
  <si>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</si>
  <si>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</si>
  <si>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</si>
  <si>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</si>
  <si>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</si>
  <si>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</si>
  <si>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</si>
  <si>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</si>
  <si>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</si>
  <si>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</si>
  <si>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</si>
  <si>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</si>
  <si>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</si>
  <si>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</si>
  <si>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</si>
  <si>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</si>
  <si>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</si>
  <si>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</si>
  <si>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</si>
  <si>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</si>
  <si>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</si>
  <si>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</si>
  <si>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</si>
  <si>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</si>
  <si>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</si>
  <si>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</si>
  <si>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</si>
  <si>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</si>
  <si>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</si>
  <si>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</si>
  <si>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</si>
  <si>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</si>
  <si>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</si>
  <si>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</si>
  <si>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</si>
  <si>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</si>
  <si>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</si>
  <si>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</si>
  <si>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</si>
  <si>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</si>
  <si>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</si>
  <si>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</si>
  <si>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</si>
  <si>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</si>
  <si>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</si>
  <si>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</si>
  <si>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</si>
  <si>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</si>
  <si>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</si>
  <si>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</si>
  <si>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</si>
  <si>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</si>
  <si>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</si>
  <si>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</si>
  <si>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</si>
  <si>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</si>
  <si>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</si>
  <si>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</si>
  <si>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</si>
  <si>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</si>
  <si>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</si>
  <si>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</si>
  <si>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</si>
  <si>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</si>
  <si>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</si>
  <si>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</si>
  <si>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</si>
  <si>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</si>
  <si>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</si>
  <si>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</si>
  <si>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</si>
  <si>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</si>
  <si>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</si>
  <si>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</si>
  <si>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</si>
  <si>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</si>
  <si>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</si>
  <si>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</si>
  <si>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</si>
  <si>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</si>
  <si>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</si>
  <si>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</si>
  <si>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</si>
  <si>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</si>
  <si>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</si>
  <si>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</si>
  <si>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</si>
  <si>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</si>
  <si>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</si>
  <si>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</si>
  <si>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</si>
  <si>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</si>
  <si>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</si>
  <si>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</si>
  <si>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</si>
  <si>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</si>
  <si>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</si>
  <si>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</si>
  <si>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</si>
  <si>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</si>
  <si>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</si>
  <si>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</si>
  <si>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</si>
  <si>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</si>
  <si>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</si>
  <si>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</si>
  <si>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</si>
  <si>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</si>
  <si>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</si>
  <si>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</si>
  <si>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</si>
  <si>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</si>
  <si>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</si>
  <si>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</si>
  <si>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</si>
  <si>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</si>
  <si>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</si>
  <si>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</si>
  <si>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</si>
  <si>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</si>
  <si>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</si>
  <si>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</si>
  <si>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</si>
  <si>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</si>
  <si>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</si>
  <si>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</si>
  <si>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</si>
  <si>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</si>
  <si>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</si>
  <si>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</si>
  <si>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</si>
  <si>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</si>
  <si>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</si>
  <si>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</si>
  <si>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</si>
  <si>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</si>
  <si>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</si>
  <si>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</si>
  <si>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</si>
  <si>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</si>
  <si>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</si>
  <si>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</si>
  <si>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</si>
  <si>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</si>
  <si>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</si>
  <si>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</si>
  <si>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</si>
  <si>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</si>
  <si>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</si>
  <si>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</si>
  <si>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</si>
  <si>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</si>
  <si>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</si>
  <si>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</si>
  <si>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</si>
  <si>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</si>
  <si>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</si>
  <si>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</si>
  <si>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</si>
  <si>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</si>
  <si>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</si>
  <si>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</si>
  <si>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</si>
  <si>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</si>
  <si>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</si>
  <si>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</si>
  <si>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</si>
  <si>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</si>
  <si>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</si>
  <si>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</si>
  <si>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</si>
  <si>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</si>
  <si>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</si>
  <si>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</si>
  <si>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</si>
  <si>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</si>
  <si>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</si>
  <si>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</si>
  <si>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</si>
  <si>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</si>
  <si>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</si>
  <si>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</si>
  <si>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</si>
  <si>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</si>
  <si>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</si>
  <si>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</si>
  <si>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</si>
  <si>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</si>
  <si>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</si>
  <si>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</si>
  <si>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</si>
  <si>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</si>
  <si>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</si>
  <si>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</si>
  <si>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</si>
  <si>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</si>
  <si>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</si>
  <si>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</si>
  <si>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</si>
  <si>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</si>
  <si>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</si>
  <si>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</si>
  <si>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</si>
  <si>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</si>
  <si>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</si>
  <si>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</si>
  <si>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</si>
  <si>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</si>
  <si>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</si>
  <si>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</si>
  <si>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</si>
  <si>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</si>
  <si>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</si>
  <si>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</si>
  <si>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</si>
  <si>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</si>
  <si>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</si>
  <si>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</si>
  <si>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</si>
  <si>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</si>
  <si>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</si>
  <si>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</si>
  <si>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</si>
  <si>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</si>
  <si>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</si>
  <si>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</si>
  <si>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</si>
  <si>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</si>
  <si>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</si>
  <si>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</si>
  <si>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</si>
  <si>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</si>
  <si>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</si>
  <si>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</si>
  <si>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</si>
  <si>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</si>
  <si>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</si>
  <si>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</si>
  <si>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</si>
  <si>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</si>
  <si>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</si>
  <si>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</si>
  <si>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</si>
  <si>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</si>
  <si>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</si>
  <si>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</si>
  <si>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</si>
  <si>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</si>
  <si>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</si>
  <si>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</si>
  <si>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</si>
  <si>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</si>
  <si>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</si>
  <si>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</si>
  <si>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</si>
  <si>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</si>
  <si>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</si>
  <si>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</si>
  <si>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</si>
  <si>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</si>
  <si>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</si>
  <si>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</si>
  <si>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</si>
  <si>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</si>
  <si>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</si>
  <si>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</si>
  <si>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</si>
  <si>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</si>
  <si>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</si>
  <si>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</si>
  <si>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</si>
  <si>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</si>
  <si>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</si>
  <si>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</si>
  <si>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</si>
  <si>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</si>
  <si>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</si>
  <si>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</si>
  <si>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</si>
  <si>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</si>
  <si>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</si>
  <si>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</si>
  <si>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</si>
  <si>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</si>
  <si>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</si>
  <si>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</si>
  <si>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</si>
  <si>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</si>
  <si>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</si>
  <si>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</si>
  <si>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</si>
  <si>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</si>
  <si>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</si>
  <si>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</si>
  <si>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</si>
  <si>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</si>
  <si>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</si>
  <si>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</si>
  <si>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</si>
  <si>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</si>
  <si>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</si>
  <si>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</si>
  <si>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</si>
  <si>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</si>
  <si>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</si>
  <si>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</si>
  <si>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</si>
  <si>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</si>
  <si>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</si>
  <si>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</si>
  <si>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</si>
  <si>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</si>
  <si>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</si>
  <si>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</si>
  <si>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</si>
  <si>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</si>
  <si>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</si>
  <si>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</si>
  <si>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</si>
  <si>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</si>
  <si>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</si>
  <si>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</si>
  <si>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</si>
  <si>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</si>
  <si>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</si>
  <si>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</si>
  <si>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</si>
  <si>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</si>
  <si>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</si>
  <si>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</si>
  <si>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</si>
  <si>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</si>
  <si>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</si>
  <si>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</si>
  <si>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</si>
  <si>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</si>
  <si>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</si>
  <si>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</si>
  <si>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</si>
  <si>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</si>
  <si>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</si>
  <si>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</si>
  <si>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</si>
  <si>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</si>
  <si>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</si>
  <si>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</si>
  <si>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</si>
  <si>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</si>
  <si>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</si>
  <si>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</si>
  <si>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</si>
  <si>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</si>
  <si>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</si>
  <si>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</si>
  <si>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</si>
  <si>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</si>
  <si>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</si>
  <si>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</si>
  <si>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</si>
  <si>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</si>
  <si>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</si>
  <si>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</si>
  <si>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</si>
  <si>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</si>
  <si>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</si>
  <si>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</si>
  <si>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</si>
  <si>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</si>
  <si>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</si>
  <si>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</si>
  <si>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</si>
  <si>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</si>
  <si>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</si>
  <si>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</si>
  <si>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</si>
  <si>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</si>
  <si>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</si>
  <si>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</si>
  <si>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</si>
  <si>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</si>
  <si>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</si>
  <si>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</si>
  <si>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</si>
  <si>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</si>
  <si>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</si>
  <si>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</si>
  <si>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</si>
  <si>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</si>
  <si>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</si>
  <si>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</si>
  <si>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</si>
  <si>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</si>
  <si>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</si>
  <si>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</si>
  <si>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</si>
  <si>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</si>
  <si>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</si>
  <si>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</si>
  <si>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</si>
  <si>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</si>
  <si>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</si>
  <si>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</si>
  <si>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</si>
  <si>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</si>
  <si>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</si>
  <si>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</si>
  <si>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</si>
  <si>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</si>
  <si>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</si>
  <si>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</si>
  <si>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</si>
  <si>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</si>
  <si>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</si>
  <si>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</si>
  <si>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</si>
  <si>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</si>
  <si>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</si>
  <si>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</si>
  <si>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</si>
  <si>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</si>
  <si>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</si>
  <si>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</si>
  <si>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</si>
  <si>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</si>
  <si>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</si>
  <si>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</si>
  <si>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</si>
  <si>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</si>
  <si>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</si>
  <si>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</si>
  <si>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</si>
  <si>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</si>
  <si>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</si>
  <si>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</si>
  <si>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</si>
  <si>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</si>
  <si>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</si>
  <si>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</si>
  <si>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</si>
  <si>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</si>
  <si>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</si>
  <si>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</si>
  <si>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</si>
  <si>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</si>
  <si>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</si>
  <si>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</si>
  <si>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</si>
  <si>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</si>
  <si>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</si>
  <si>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</si>
  <si>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</si>
  <si>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</si>
  <si>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</si>
  <si>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</si>
  <si>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</si>
  <si>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</si>
  <si>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</si>
  <si>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</si>
  <si>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</si>
  <si>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</si>
  <si>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</si>
  <si>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</si>
  <si>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</si>
  <si>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</si>
  <si>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</si>
  <si>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</si>
  <si>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</si>
  <si>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</si>
  <si>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</si>
  <si>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</si>
  <si>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</si>
  <si>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</si>
  <si>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</si>
  <si>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</si>
  <si>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</si>
  <si>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</si>
  <si>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</si>
  <si>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</si>
  <si>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</si>
  <si>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</si>
  <si>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</si>
  <si>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</si>
  <si>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</si>
  <si>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</si>
  <si>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</si>
  <si>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</si>
  <si>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</si>
  <si>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</si>
  <si>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</si>
  <si>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</si>
  <si>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</si>
  <si>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</si>
  <si>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</si>
  <si>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</si>
  <si>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</si>
  <si>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</si>
  <si>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</si>
  <si>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</si>
  <si>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</si>
  <si>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</si>
  <si>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</si>
  <si>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</si>
  <si>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</si>
  <si>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</si>
  <si>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</si>
  <si>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</si>
  <si>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</si>
  <si>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</si>
  <si>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</si>
  <si>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</si>
  <si>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</si>
  <si>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</si>
  <si>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</si>
  <si>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</si>
  <si>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</si>
  <si>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</si>
  <si>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</si>
  <si>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</si>
  <si>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</si>
  <si>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</si>
  <si>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</si>
  <si>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</si>
  <si>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</si>
  <si>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</si>
  <si>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</si>
  <si>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</si>
  <si>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</si>
  <si>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</si>
  <si>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</si>
  <si>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</si>
  <si>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</si>
  <si>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</si>
  <si>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</si>
  <si>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</si>
  <si>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</si>
  <si>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</si>
  <si>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</si>
  <si>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</si>
  <si>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</si>
  <si>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</si>
  <si>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</si>
  <si>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</si>
  <si>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</si>
  <si>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</si>
  <si>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</si>
  <si>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</si>
  <si>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</si>
  <si>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</si>
  <si>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</si>
  <si>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</si>
  <si>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</si>
  <si>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</si>
  <si>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</si>
  <si>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</si>
  <si>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</si>
  <si>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</si>
  <si>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</si>
  <si>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</si>
  <si>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</si>
  <si>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</si>
  <si>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</si>
  <si>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</si>
  <si>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</si>
  <si>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</si>
  <si>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</si>
  <si>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</si>
  <si>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</si>
  <si>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</si>
  <si>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</si>
  <si>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</si>
  <si>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</si>
  <si>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</si>
  <si>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</si>
  <si>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</si>
  <si>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</si>
  <si>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</si>
  <si>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</si>
  <si>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</si>
  <si>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</si>
  <si>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</si>
  <si>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</si>
  <si>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</si>
  <si>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</si>
  <si>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</si>
  <si>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</si>
  <si>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</si>
  <si>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</si>
  <si>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</si>
  <si>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</si>
  <si>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</si>
  <si>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</si>
  <si>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</si>
  <si>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</si>
  <si>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</si>
  <si>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</si>
  <si>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</si>
  <si>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</si>
  <si>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</si>
  <si>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</si>
  <si>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</si>
  <si>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</si>
  <si>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</si>
  <si>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</si>
  <si>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</si>
  <si>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</si>
  <si>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</si>
  <si>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</si>
  <si>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</si>
  <si>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</si>
  <si>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</si>
  <si>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</si>
  <si>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</si>
  <si>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</si>
  <si>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</si>
  <si>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</si>
  <si>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</si>
  <si>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</si>
  <si>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</si>
  <si>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</si>
  <si>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</si>
  <si>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</si>
  <si>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</si>
  <si>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</si>
  <si>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</si>
  <si>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</si>
  <si>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</si>
  <si>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</si>
  <si>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</si>
  <si>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</si>
  <si>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</si>
  <si>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</si>
  <si>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</si>
  <si>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</si>
  <si>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</si>
  <si>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</si>
  <si>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</si>
  <si>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</si>
  <si>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</si>
  <si>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</si>
  <si>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</si>
  <si>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</si>
  <si>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</si>
  <si>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</si>
  <si>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</si>
  <si>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</si>
  <si>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</si>
  <si>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</si>
  <si>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</si>
  <si>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</si>
  <si>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</si>
  <si>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</si>
  <si>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</si>
  <si>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</si>
  <si>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</si>
  <si>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</si>
  <si>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</si>
  <si>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</si>
  <si>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</si>
  <si>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</si>
  <si>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</si>
  <si>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</si>
  <si>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</si>
  <si>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</si>
  <si>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</si>
  <si>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</si>
  <si>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</si>
  <si>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</si>
  <si>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</si>
  <si>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</si>
  <si>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</si>
  <si>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</si>
  <si>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</si>
  <si>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</si>
  <si>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</si>
  <si>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</si>
  <si>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</si>
  <si>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</si>
  <si>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</si>
  <si>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</si>
  <si>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</si>
  <si>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</si>
  <si>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</si>
  <si>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</si>
  <si>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</si>
  <si>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</si>
  <si>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</si>
  <si>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</si>
  <si>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</si>
  <si>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</si>
  <si>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</si>
  <si>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</si>
  <si>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</si>
  <si>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</si>
  <si>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</si>
  <si>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</si>
  <si>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</si>
  <si>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</si>
  <si>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</si>
  <si>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</si>
  <si>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</si>
  <si>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</si>
  <si>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</si>
  <si>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</si>
  <si>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</si>
  <si>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</si>
  <si>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</si>
  <si>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</si>
  <si>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</si>
  <si>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</si>
  <si>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</si>
  <si>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</si>
  <si>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</si>
  <si>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</si>
  <si>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</si>
  <si>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</si>
  <si>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</si>
  <si>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</si>
  <si>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</si>
  <si>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</si>
  <si>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</si>
  <si>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</si>
  <si>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</si>
  <si>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</si>
  <si>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</si>
  <si>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</si>
  <si>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</si>
  <si>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</si>
  <si>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</si>
  <si>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</si>
  <si>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</si>
  <si>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</si>
  <si>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</si>
  <si>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</si>
  <si>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</si>
  <si>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</si>
  <si>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</si>
  <si>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</si>
  <si>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</si>
  <si>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</si>
  <si>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</si>
  <si>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</si>
  <si>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</si>
  <si>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</si>
  <si>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</si>
  <si>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</si>
  <si>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</si>
  <si>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</si>
  <si>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</si>
  <si>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</si>
  <si>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</si>
  <si>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</si>
  <si>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</si>
  <si>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</si>
  <si>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</si>
  <si>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</si>
  <si>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</si>
  <si>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</si>
  <si>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</si>
  <si>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</si>
  <si>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</si>
  <si>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</si>
  <si>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</si>
  <si>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</si>
  <si>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</si>
  <si>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</si>
  <si>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</si>
  <si>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</si>
  <si>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</si>
  <si>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</si>
  <si>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</si>
  <si>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</si>
  <si>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</si>
  <si>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</si>
  <si>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</si>
  <si>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</si>
  <si>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</si>
  <si>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</si>
  <si>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</si>
  <si>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</si>
  <si>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</si>
  <si>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</si>
  <si>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</si>
  <si>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</si>
  <si>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</si>
  <si>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</si>
  <si>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</si>
  <si>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</si>
  <si>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</si>
  <si>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</si>
  <si>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</si>
  <si>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</si>
  <si>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</si>
  <si>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</si>
  <si>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</si>
  <si>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</si>
  <si>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</si>
  <si>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</si>
  <si>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</si>
  <si>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</si>
  <si>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</si>
  <si>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</si>
  <si>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</si>
  <si>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</si>
  <si>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</si>
  <si>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</si>
  <si>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</si>
  <si>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</si>
  <si>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</si>
  <si>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</si>
  <si>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</si>
  <si>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</si>
  <si>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</si>
  <si>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</si>
  <si>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</si>
  <si>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</si>
  <si>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</si>
  <si>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</si>
  <si>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</si>
  <si>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</si>
  <si>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</si>
  <si>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</si>
  <si>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</si>
  <si>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</si>
  <si>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</si>
  <si>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</si>
  <si>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</si>
  <si>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</si>
  <si>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</si>
  <si>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</si>
  <si>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</si>
  <si>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</si>
  <si>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</si>
  <si>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</si>
  <si>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</si>
  <si>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</si>
  <si>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</si>
  <si>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</si>
  <si>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</si>
  <si>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</si>
  <si>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</si>
  <si>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</si>
  <si>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</si>
  <si>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</si>
  <si>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</si>
  <si>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</si>
  <si>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</si>
  <si>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</si>
  <si>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</si>
  <si>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</si>
  <si>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</si>
  <si>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</si>
  <si>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</si>
  <si>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</si>
  <si>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</si>
  <si>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</si>
  <si>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</si>
  <si>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</si>
  <si>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</si>
  <si>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</si>
  <si>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</si>
  <si>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</si>
  <si>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</si>
  <si>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</si>
  <si>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</si>
  <si>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</si>
  <si>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</si>
  <si>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</si>
  <si>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</si>
  <si>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</si>
  <si>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</si>
  <si>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</si>
  <si>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</si>
  <si>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</si>
  <si>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</si>
  <si>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</si>
  <si>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</si>
  <si>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</si>
  <si>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</si>
  <si>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</si>
  <si>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</si>
  <si>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</si>
  <si>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</si>
  <si>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</si>
  <si>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</si>
  <si>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</si>
  <si>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</si>
  <si>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</si>
  <si>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</si>
  <si>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</si>
  <si>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</si>
  <si>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</si>
  <si>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</si>
  <si>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</si>
  <si>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</si>
  <si>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</si>
  <si>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</si>
  <si>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</si>
  <si>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</si>
  <si>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</si>
  <si>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</si>
  <si>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</si>
  <si>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</si>
  <si>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</si>
  <si>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</si>
  <si>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</si>
  <si>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</si>
  <si>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</si>
  <si>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</si>
  <si>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</si>
  <si>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</si>
  <si>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</si>
  <si>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</si>
  <si>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</si>
  <si>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</si>
  <si>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</si>
  <si>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</si>
  <si>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</si>
  <si>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</si>
  <si>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</si>
  <si>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</si>
  <si>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</si>
  <si>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</si>
  <si>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</si>
  <si>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</si>
  <si>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</si>
  <si>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</si>
  <si>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</si>
  <si>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</si>
  <si>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</si>
  <si>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</si>
  <si>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</si>
  <si>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</si>
  <si>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</si>
  <si>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</si>
  <si>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</si>
  <si>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</si>
  <si>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</si>
  <si>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</si>
  <si>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</si>
  <si>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</si>
  <si>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</si>
  <si>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</si>
  <si>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</si>
  <si>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</si>
  <si>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</si>
  <si>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</si>
  <si>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</si>
  <si>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</si>
  <si>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</si>
  <si>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</si>
  <si>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</si>
  <si>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</si>
  <si>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</si>
  <si>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</si>
  <si>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</si>
  <si>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</si>
  <si>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</si>
  <si>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</si>
  <si>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</si>
  <si>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</si>
  <si>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</si>
  <si>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</si>
  <si>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</si>
  <si>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</si>
  <si>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</si>
  <si>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</si>
  <si>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</si>
  <si>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</si>
  <si>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</si>
  <si>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</si>
  <si>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</si>
  <si>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</si>
  <si>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</si>
  <si>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</si>
  <si>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</si>
  <si>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</si>
  <si>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</si>
  <si>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</si>
  <si>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</si>
  <si>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</si>
  <si>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</si>
  <si>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</si>
  <si>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</si>
  <si>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</si>
  <si>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</si>
  <si>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</si>
  <si>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</si>
  <si>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</si>
  <si>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</si>
  <si>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</si>
  <si>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</si>
  <si>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</si>
  <si>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</si>
  <si>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</si>
  <si>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</si>
  <si>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</si>
  <si>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</si>
  <si>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</si>
  <si>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</si>
  <si>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</si>
  <si>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</si>
  <si>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</si>
  <si>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</si>
  <si>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</si>
  <si>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</si>
  <si>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</si>
  <si>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</si>
  <si>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</si>
  <si>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</si>
  <si>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</si>
  <si>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</si>
  <si>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</si>
  <si>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</si>
  <si>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</si>
  <si>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</si>
  <si>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</si>
  <si>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</si>
  <si>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</si>
  <si>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</si>
  <si>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</si>
  <si>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</si>
  <si>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</si>
  <si>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</si>
  <si>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</si>
  <si>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</si>
  <si>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</si>
  <si>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</si>
  <si>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</si>
  <si>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</si>
  <si>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</si>
  <si>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</si>
  <si>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</si>
  <si>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</si>
  <si>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</si>
  <si>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</si>
  <si>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</si>
  <si>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</si>
  <si>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</si>
  <si>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</si>
  <si>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</si>
  <si>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</si>
  <si>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</si>
  <si>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</si>
  <si>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</si>
  <si>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</si>
  <si>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</si>
  <si>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</si>
  <si>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</si>
  <si>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</si>
  <si>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</si>
  <si>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</si>
  <si>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</si>
  <si>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</si>
  <si>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</si>
  <si>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</si>
  <si>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</si>
  <si>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</si>
  <si>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</si>
  <si>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</si>
  <si>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</si>
  <si>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</si>
  <si>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</si>
  <si>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</si>
  <si>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</si>
  <si>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</si>
  <si>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</si>
  <si>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</si>
  <si>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</si>
  <si>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</si>
  <si>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</si>
  <si>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</si>
  <si>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</si>
  <si>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</si>
  <si>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</si>
  <si>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</si>
  <si>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</si>
  <si>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</si>
  <si>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</si>
  <si>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</si>
  <si>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</si>
  <si>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</si>
  <si>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</si>
  <si>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</si>
  <si>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</si>
  <si>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</si>
  <si>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</si>
  <si>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</si>
  <si>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</si>
  <si>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</si>
  <si>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</si>
  <si>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</si>
  <si>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</si>
  <si>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</si>
  <si>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</si>
  <si>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</si>
  <si>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</si>
  <si>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</si>
  <si>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</si>
  <si>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</si>
  <si>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</si>
  <si>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</si>
  <si>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</si>
  <si>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</si>
  <si>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</si>
  <si>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</si>
  <si>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</si>
  <si>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</si>
  <si>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</si>
  <si>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</si>
  <si>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</si>
  <si>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</si>
  <si>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</si>
  <si>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</si>
  <si>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</si>
  <si>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</si>
  <si>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</si>
  <si>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</si>
  <si>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</si>
  <si>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</si>
  <si>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</si>
  <si>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</si>
  <si>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</si>
  <si>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</si>
  <si>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</si>
  <si>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</si>
  <si>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</si>
  <si>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</si>
  <si>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</si>
  <si>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</si>
  <si>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</si>
  <si>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</si>
  <si>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</si>
  <si>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</si>
  <si>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</si>
  <si>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</si>
  <si>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</si>
  <si>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</si>
  <si>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</si>
  <si>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</si>
  <si>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</si>
  <si>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</si>
  <si>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</si>
  <si>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</si>
  <si>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</si>
  <si>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</si>
  <si>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</si>
  <si>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</si>
  <si>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</si>
  <si>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</si>
  <si>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</si>
  <si>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</si>
  <si>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</si>
  <si>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</si>
  <si>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</si>
  <si>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</si>
  <si>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</si>
  <si>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</si>
  <si>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</si>
  <si>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</si>
  <si>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</si>
  <si>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</si>
  <si>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</si>
  <si>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</si>
  <si>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</si>
  <si>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</si>
  <si>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</si>
  <si>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</si>
  <si>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</si>
  <si>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</si>
  <si>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</si>
  <si>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</si>
  <si>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</si>
  <si>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</si>
  <si>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</si>
  <si>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</si>
  <si>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</si>
  <si>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</si>
  <si>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</si>
  <si>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</si>
  <si>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</si>
  <si>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</si>
  <si>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</si>
  <si>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</si>
  <si>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</si>
  <si>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</si>
  <si>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</si>
  <si>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</si>
  <si>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</si>
  <si>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</si>
  <si>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</si>
  <si>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</si>
  <si>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</si>
  <si>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</si>
  <si>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</si>
  <si>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</si>
  <si>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</si>
  <si>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</si>
  <si>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</si>
  <si>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</si>
  <si>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</si>
  <si>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</si>
  <si>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</si>
  <si>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</si>
  <si>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</si>
  <si>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</si>
  <si>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</si>
  <si>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</si>
  <si>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</si>
  <si>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</si>
  <si>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</si>
  <si>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</si>
  <si>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</si>
  <si>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</si>
  <si>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</si>
  <si>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</si>
  <si>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</si>
  <si>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</si>
  <si>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</si>
  <si>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</si>
  <si>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</si>
  <si>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</si>
  <si>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</si>
  <si>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</si>
  <si>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</si>
  <si>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</si>
  <si>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</si>
  <si>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</si>
  <si>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</si>
  <si>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</si>
  <si>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</si>
  <si>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</si>
  <si>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</si>
  <si>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</si>
  <si>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</si>
  <si>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</si>
  <si>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</si>
  <si>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</si>
  <si>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</si>
  <si>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</si>
  <si>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</si>
  <si>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</si>
  <si>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</si>
  <si>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</si>
  <si>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</si>
  <si>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</si>
  <si>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</si>
  <si>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</si>
  <si>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</si>
  <si>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</si>
  <si>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</si>
  <si>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</si>
  <si>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</si>
  <si>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</si>
  <si>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</si>
  <si>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</si>
  <si>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</si>
  <si>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</si>
  <si>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</si>
  <si>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</si>
  <si>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</si>
  <si>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</si>
  <si>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</si>
  <si>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</si>
  <si>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</si>
  <si>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</si>
  <si>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</si>
  <si>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</si>
  <si>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</si>
  <si>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</si>
  <si>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</si>
  <si>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</si>
  <si>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</si>
  <si>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</si>
  <si>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</si>
  <si>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</si>
  <si>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</si>
  <si>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</si>
  <si>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</si>
  <si>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</si>
  <si>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</si>
  <si>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</si>
  <si>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</si>
  <si>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</si>
  <si>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</si>
  <si>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</si>
  <si>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</si>
  <si>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</si>
  <si>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</si>
  <si>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</si>
  <si>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</si>
  <si>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</si>
  <si>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</si>
  <si>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</si>
  <si>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</si>
  <si>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</si>
  <si>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</si>
  <si>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</si>
  <si>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</si>
  <si>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</si>
  <si>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</si>
  <si>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</si>
  <si>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</si>
  <si>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</si>
  <si>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</si>
  <si>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</si>
  <si>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</si>
  <si>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</si>
  <si>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</si>
  <si>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</si>
  <si>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</si>
  <si>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</si>
  <si>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</si>
  <si>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</si>
  <si>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</si>
  <si>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</si>
  <si>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</si>
  <si>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</si>
  <si>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</si>
  <si>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</si>
  <si>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</si>
  <si>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</si>
  <si>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</si>
  <si>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</si>
  <si>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</si>
  <si>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</si>
  <si>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</si>
  <si>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</si>
  <si>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</si>
  <si>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</si>
  <si>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</si>
  <si>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</si>
  <si>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</si>
  <si>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</si>
  <si>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</si>
  <si>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</si>
  <si>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</si>
  <si>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</si>
  <si>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</si>
  <si>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</si>
  <si>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</si>
  <si>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</si>
  <si>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</si>
  <si>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</si>
  <si>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</si>
  <si>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</si>
  <si>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</si>
  <si>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</si>
  <si>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</si>
  <si>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</si>
  <si>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</si>
  <si>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</si>
  <si>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</si>
  <si>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</si>
  <si>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</si>
  <si>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</si>
  <si>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</si>
  <si>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</si>
  <si>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</si>
  <si>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</si>
  <si>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</si>
  <si>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</si>
  <si>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</si>
  <si>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</si>
  <si>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</si>
  <si>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</si>
  <si>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</si>
  <si>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</si>
  <si>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</si>
  <si>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</si>
  <si>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</si>
  <si>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</si>
  <si>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</si>
  <si>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</si>
  <si>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</si>
  <si>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</si>
  <si>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</si>
  <si>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</si>
  <si>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</si>
  <si>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</si>
  <si>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</si>
  <si>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</si>
  <si>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</si>
  <si>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</si>
  <si>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</si>
  <si>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</si>
  <si>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</si>
  <si>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</si>
  <si>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</si>
  <si>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</si>
  <si>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</si>
  <si>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</si>
  <si>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</si>
  <si>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</si>
  <si>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</si>
  <si>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</si>
  <si>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</si>
  <si>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</si>
  <si>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</si>
  <si>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</si>
  <si>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</si>
  <si>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</si>
  <si>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</si>
  <si>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</si>
  <si>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</si>
  <si>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</si>
  <si>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</si>
  <si>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</si>
  <si>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</si>
  <si>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</si>
  <si>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</si>
  <si>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</si>
  <si>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</si>
  <si>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</si>
  <si>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</si>
  <si>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</si>
  <si>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</si>
  <si>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</si>
  <si>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</si>
  <si>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</si>
  <si>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</si>
  <si>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</si>
  <si>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</si>
  <si>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</si>
  <si>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</si>
  <si>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</si>
  <si>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</si>
  <si>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</si>
  <si>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</si>
  <si>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</si>
  <si>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</si>
  <si>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</si>
  <si>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</si>
  <si>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</si>
  <si>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</si>
  <si>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</si>
  <si>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</si>
  <si>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</si>
  <si>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</si>
  <si>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</si>
  <si>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</si>
  <si>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</si>
  <si>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</si>
  <si>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</si>
  <si>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</si>
  <si>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</si>
  <si>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</si>
  <si>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</si>
  <si>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</si>
  <si>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</si>
  <si>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</si>
  <si>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</si>
  <si>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</si>
  <si>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</si>
  <si>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</si>
  <si>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</si>
  <si>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</si>
  <si>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</si>
  <si>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</si>
  <si>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</si>
  <si>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</si>
  <si>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</si>
  <si>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</si>
  <si>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</si>
  <si>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</si>
  <si>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</si>
  <si>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</si>
  <si>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</si>
  <si>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</si>
  <si>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</si>
  <si>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</si>
  <si>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</si>
  <si>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</si>
  <si>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</si>
  <si>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</si>
  <si>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</si>
  <si>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</si>
  <si>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</si>
  <si>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</si>
  <si>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</si>
  <si>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</si>
  <si>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</si>
  <si>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</si>
  <si>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</si>
  <si>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</si>
  <si>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</si>
  <si>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</si>
  <si>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</si>
  <si>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</si>
  <si>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</si>
  <si>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</si>
  <si>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</si>
  <si>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</si>
  <si>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</si>
  <si>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</si>
  <si>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</si>
  <si>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</si>
  <si>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</si>
  <si>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</si>
  <si>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</si>
  <si>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</si>
  <si>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</si>
  <si>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</si>
  <si>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</si>
  <si>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</si>
  <si>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</si>
  <si>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</si>
  <si>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</si>
  <si>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</si>
  <si>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</si>
  <si>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</si>
  <si>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</si>
  <si>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</si>
  <si>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</si>
  <si>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</si>
  <si>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</si>
  <si>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</si>
  <si>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</si>
  <si>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</si>
  <si>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</si>
  <si>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</si>
  <si>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</si>
  <si>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</si>
  <si>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</si>
  <si>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</si>
  <si>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</si>
  <si>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</si>
  <si>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</si>
  <si>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</si>
  <si>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</si>
  <si>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</si>
  <si>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</si>
  <si>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</si>
  <si>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</si>
  <si>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</si>
  <si>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</si>
  <si>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</si>
  <si>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</si>
  <si>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</si>
  <si>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</si>
  <si>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</si>
  <si>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</si>
  <si>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</si>
  <si>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</si>
  <si>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</si>
  <si>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</si>
  <si>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</si>
  <si>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</si>
  <si>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</si>
  <si>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</si>
  <si>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</si>
  <si>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</si>
  <si>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</si>
  <si>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</si>
  <si>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</si>
  <si>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</si>
  <si>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</si>
  <si>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</si>
  <si>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</si>
  <si>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</si>
  <si>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</si>
  <si>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</si>
  <si>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</si>
  <si>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</si>
  <si>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</si>
  <si>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</si>
  <si>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</si>
  <si>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</si>
  <si>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</si>
  <si>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</si>
  <si>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</si>
  <si>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</si>
  <si>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</si>
  <si>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</si>
  <si>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</si>
  <si>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</si>
  <si>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</si>
  <si>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</si>
  <si>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</si>
  <si>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</si>
  <si>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</si>
  <si>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</si>
  <si>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</si>
  <si>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</si>
  <si>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</si>
  <si>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</si>
  <si>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</si>
  <si>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</si>
  <si>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</si>
  <si>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</si>
  <si>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</si>
  <si>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</si>
  <si>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</si>
  <si>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</si>
  <si>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</si>
  <si>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</si>
  <si>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</si>
  <si>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</si>
  <si>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</si>
  <si>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</si>
  <si>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</si>
  <si>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</si>
  <si>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</si>
  <si>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</si>
  <si>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</si>
  <si>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</si>
  <si>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</si>
  <si>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</si>
  <si>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</si>
  <si>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</si>
  <si>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</si>
  <si>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</si>
  <si>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</si>
  <si>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</si>
  <si>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</si>
  <si>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</si>
  <si>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</si>
  <si>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</si>
  <si>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</si>
  <si>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</si>
  <si>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</si>
  <si>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</si>
  <si>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</si>
  <si>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</si>
  <si>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</si>
  <si>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</si>
  <si>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</si>
  <si>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</si>
  <si>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</si>
  <si>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</si>
  <si>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</si>
  <si>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</si>
  <si>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</si>
  <si>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</si>
  <si>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</si>
  <si>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</si>
  <si>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</si>
  <si>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</si>
  <si>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</si>
  <si>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</si>
  <si>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</si>
  <si>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</si>
  <si>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</si>
  <si>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</si>
  <si>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</si>
  <si>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</si>
  <si>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</si>
  <si>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</si>
  <si>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</si>
  <si>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</si>
  <si>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</si>
  <si>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</si>
  <si>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</si>
  <si>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</si>
  <si>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</si>
  <si>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</si>
  <si>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</si>
  <si>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</si>
  <si>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</si>
  <si>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</si>
  <si>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</si>
  <si>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</si>
  <si>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</si>
  <si>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</si>
  <si>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</si>
  <si>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</si>
  <si>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</si>
  <si>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</si>
  <si>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</si>
  <si>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</si>
  <si>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</si>
  <si>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</si>
  <si>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</si>
  <si>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</si>
  <si>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</si>
  <si>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</si>
  <si>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</si>
  <si>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</si>
  <si>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</si>
  <si>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</si>
  <si>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</si>
  <si>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</si>
  <si>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</si>
  <si>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</si>
  <si>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</si>
  <si>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</si>
  <si>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</si>
  <si>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</si>
  <si>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</si>
  <si>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</si>
  <si>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</si>
  <si>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</si>
  <si>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</si>
  <si>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</si>
  <si>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</si>
  <si>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</si>
  <si>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</si>
  <si>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</si>
  <si>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</si>
  <si>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</si>
  <si>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</si>
  <si>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</si>
  <si>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</si>
  <si>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</si>
  <si>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</si>
  <si>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</si>
  <si>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</si>
  <si>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</si>
  <si>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</si>
  <si>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</si>
  <si>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</si>
  <si>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</si>
  <si>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</si>
  <si>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</si>
  <si>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</si>
  <si>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</si>
  <si>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</si>
  <si>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</si>
  <si>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</si>
  <si>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</si>
  <si>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</si>
  <si>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</si>
  <si>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</si>
  <si>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</si>
  <si>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</si>
  <si>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</si>
  <si>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</si>
  <si>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</si>
  <si>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</si>
  <si>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</si>
  <si>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</si>
  <si>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</si>
  <si>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</si>
  <si>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</si>
  <si>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</si>
  <si>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</si>
  <si>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</si>
  <si>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</si>
  <si>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</si>
  <si>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</si>
  <si>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</si>
  <si>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</si>
  <si>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</si>
  <si>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</si>
  <si>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</si>
  <si>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</si>
  <si>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</si>
  <si>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</si>
  <si>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</si>
  <si>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</si>
  <si>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</si>
  <si>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</si>
  <si>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</si>
  <si>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</si>
  <si>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</si>
  <si>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</si>
  <si>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</si>
  <si>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</si>
  <si>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</si>
  <si>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</si>
  <si>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</si>
  <si>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</si>
  <si>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</si>
  <si>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</si>
  <si>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</si>
  <si>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</si>
  <si>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</si>
  <si>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</si>
  <si>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</si>
  <si>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</si>
  <si>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</si>
  <si>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</si>
  <si>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</si>
  <si>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</si>
  <si>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</si>
  <si>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</si>
  <si>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</si>
  <si>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</si>
  <si>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</si>
  <si>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</si>
  <si>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</si>
  <si>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</si>
  <si>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</si>
  <si>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</si>
  <si>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</si>
  <si>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</si>
  <si>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</si>
  <si>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</si>
  <si>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</si>
  <si>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</si>
  <si>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</si>
  <si>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</si>
  <si>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</si>
  <si>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</si>
  <si>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</si>
  <si>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</si>
  <si>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</si>
  <si>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</si>
  <si>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</si>
  <si>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</si>
  <si>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</si>
  <si>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</si>
  <si>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</si>
  <si>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</si>
  <si>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</si>
  <si>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</si>
  <si>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</si>
  <si>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</si>
  <si>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</si>
  <si>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</si>
  <si>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</si>
  <si>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</si>
  <si>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</si>
  <si>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</si>
  <si>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</si>
  <si>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</si>
  <si>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</si>
  <si>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</si>
  <si>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</si>
  <si>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</si>
  <si>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</si>
  <si>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</si>
  <si>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</si>
  <si>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</si>
  <si>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</si>
  <si>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</si>
  <si>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</si>
  <si>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</si>
  <si>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</si>
  <si>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</si>
  <si>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</si>
  <si>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</si>
  <si>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</si>
  <si>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</si>
  <si>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</si>
  <si>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</si>
  <si>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</si>
  <si>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</si>
  <si>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</si>
  <si>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</si>
  <si>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</si>
  <si>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</si>
  <si>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</si>
  <si>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</si>
  <si>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</si>
  <si>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</si>
  <si>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</si>
  <si>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</si>
  <si>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</si>
  <si>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</si>
  <si>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</si>
  <si>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</si>
  <si>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</si>
  <si>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</si>
  <si>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</si>
  <si>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</si>
  <si>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</si>
  <si>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</si>
  <si>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</si>
  <si>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</si>
  <si>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</si>
  <si>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</si>
  <si>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</si>
  <si>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</si>
  <si>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</si>
  <si>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</si>
  <si>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</si>
  <si>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</si>
  <si>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</si>
  <si>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</si>
  <si>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</si>
  <si>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</si>
  <si>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</si>
  <si>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</si>
  <si>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</si>
  <si>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</si>
  <si>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</si>
  <si>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</si>
  <si>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</si>
  <si>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</si>
  <si>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</si>
  <si>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</si>
  <si>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</si>
  <si>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</si>
  <si>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</si>
  <si>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</si>
  <si>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</si>
  <si>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</si>
  <si>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</si>
  <si>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</si>
  <si>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</si>
  <si>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</si>
  <si>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</si>
  <si>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</si>
  <si>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</si>
  <si>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</si>
  <si>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</si>
  <si>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</si>
  <si>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</si>
  <si>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</si>
  <si>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</si>
  <si>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</si>
  <si>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</si>
  <si>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</si>
  <si>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</si>
  <si>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</si>
  <si>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</si>
  <si>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</si>
  <si>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</si>
  <si>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</si>
  <si>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</si>
  <si>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</si>
  <si>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</si>
  <si>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</si>
  <si>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</si>
  <si>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</si>
  <si>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</si>
  <si>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</si>
  <si>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</si>
  <si>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</si>
  <si>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</si>
  <si>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</si>
  <si>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</si>
  <si>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</si>
  <si>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</si>
  <si>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</si>
  <si>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</si>
  <si>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</si>
  <si>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</si>
  <si>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</si>
  <si>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</si>
  <si>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</si>
  <si>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</si>
  <si>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</si>
  <si>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</si>
  <si>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</si>
  <si>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</si>
  <si>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</si>
  <si>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</si>
  <si>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</si>
  <si>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</si>
  <si>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</si>
  <si>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</si>
  <si>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</si>
  <si>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</si>
  <si>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</si>
  <si>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</si>
  <si>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</si>
  <si>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</si>
  <si>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</si>
  <si>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</si>
  <si>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</si>
  <si>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</si>
  <si>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</si>
  <si>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</si>
  <si>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</si>
  <si>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</si>
  <si>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</si>
  <si>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</si>
  <si>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</si>
  <si>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</si>
  <si>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</si>
  <si>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</si>
  <si>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</si>
  <si>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</si>
  <si>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</si>
  <si>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</si>
  <si>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</si>
  <si>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</si>
  <si>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</si>
  <si>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</si>
  <si>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</si>
  <si>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</si>
  <si>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</si>
  <si>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</si>
  <si>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</si>
  <si>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</si>
  <si>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</si>
  <si>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</si>
  <si>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</si>
  <si>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</si>
  <si>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</si>
  <si>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</si>
  <si>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</si>
  <si>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</si>
  <si>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</si>
  <si>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</si>
  <si>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</si>
  <si>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</si>
  <si>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</si>
  <si>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</si>
  <si>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</si>
  <si>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</si>
  <si>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</si>
  <si>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</si>
  <si>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</si>
  <si>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</si>
  <si>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</si>
  <si>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</si>
  <si>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</si>
  <si>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</si>
  <si>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</si>
  <si>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</si>
  <si>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</si>
  <si>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</si>
  <si>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</si>
  <si>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</si>
  <si>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</si>
  <si>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</si>
  <si>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</si>
  <si>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</si>
  <si>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</si>
  <si>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</si>
  <si>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</si>
  <si>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</si>
  <si>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</si>
  <si>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</si>
  <si>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</si>
  <si>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</si>
  <si>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</si>
  <si>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</si>
  <si>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</si>
  <si>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</si>
  <si>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</si>
  <si>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</si>
  <si>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</si>
  <si>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</si>
  <si>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</si>
  <si>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</si>
  <si>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</si>
  <si>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</si>
  <si>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</si>
  <si>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</si>
  <si>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</si>
  <si>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</si>
  <si>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</si>
  <si>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</si>
  <si>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</si>
  <si>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</si>
  <si>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</si>
  <si>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</si>
  <si>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</si>
  <si>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</si>
  <si>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</si>
  <si>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</si>
  <si>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</si>
  <si>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</si>
  <si>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</si>
  <si>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</si>
  <si>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</si>
  <si>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</si>
  <si>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</si>
  <si>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</si>
  <si>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</si>
  <si>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</si>
  <si>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</si>
  <si>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</si>
  <si>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</si>
  <si>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</si>
  <si>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</si>
  <si>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</si>
  <si>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</si>
  <si>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</si>
  <si>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</si>
  <si>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</si>
  <si>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</si>
  <si>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</si>
  <si>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</si>
  <si>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</si>
  <si>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</si>
  <si>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</si>
  <si>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</si>
  <si>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</si>
  <si>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</si>
  <si>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</si>
  <si>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</si>
  <si>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</si>
  <si>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</si>
  <si>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</si>
  <si>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</si>
  <si>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</si>
  <si>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</si>
  <si>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</si>
  <si>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</si>
  <si>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</si>
  <si>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</si>
  <si>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</si>
  <si>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</si>
  <si>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</si>
  <si>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</si>
  <si>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</si>
  <si>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</si>
  <si>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</si>
  <si>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</si>
  <si>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</si>
  <si>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</si>
  <si>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</si>
  <si>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</si>
  <si>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</si>
  <si>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</si>
  <si>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</si>
  <si>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</si>
  <si>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</si>
  <si>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</si>
  <si>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</si>
  <si>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</si>
  <si>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</si>
  <si>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</si>
  <si>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</si>
  <si>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</si>
  <si>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</si>
  <si>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</si>
  <si>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</si>
  <si>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</si>
  <si>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</si>
  <si>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</si>
  <si>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</si>
  <si>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</si>
  <si>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</si>
  <si>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</si>
  <si>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</si>
  <si>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</si>
  <si>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</si>
  <si>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</si>
  <si>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</si>
  <si>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</si>
  <si>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</si>
  <si>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</si>
  <si>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</si>
  <si>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</si>
  <si>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</si>
  <si>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</si>
  <si>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</si>
  <si>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</si>
  <si>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</si>
  <si>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</si>
  <si>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</si>
  <si>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</si>
  <si>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</si>
  <si>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</si>
  <si>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</si>
  <si>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</si>
  <si>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</si>
  <si>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</si>
  <si>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</si>
  <si>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</si>
  <si>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</si>
  <si>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</si>
  <si>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</si>
  <si>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</si>
  <si>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</si>
  <si>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</si>
  <si>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</si>
  <si>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</si>
  <si>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</si>
  <si>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</si>
  <si>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</si>
  <si>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</si>
  <si>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</si>
  <si>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</si>
  <si>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</si>
  <si>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</si>
  <si>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</si>
  <si>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</si>
  <si>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</si>
  <si>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</si>
  <si>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</si>
  <si>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</si>
  <si>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</si>
  <si>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</si>
  <si>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</si>
  <si>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</si>
  <si>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</si>
  <si>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</si>
  <si>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</si>
  <si>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</si>
  <si>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</si>
  <si>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</si>
  <si>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</si>
  <si>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</si>
  <si>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</si>
  <si>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</si>
  <si>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</si>
  <si>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</si>
  <si>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</si>
  <si>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</si>
  <si>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</si>
  <si>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</si>
  <si>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</si>
  <si>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</si>
  <si>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</si>
  <si>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</si>
  <si>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</si>
  <si>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</si>
  <si>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</si>
  <si>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</si>
  <si>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</si>
  <si>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</si>
  <si>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</si>
  <si>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</si>
  <si>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</si>
  <si>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</si>
  <si>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</si>
  <si>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</si>
  <si>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</si>
  <si>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</si>
  <si>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</si>
  <si>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</si>
  <si>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</si>
  <si>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</si>
  <si>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</si>
  <si>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</si>
  <si>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</si>
  <si>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</si>
  <si>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</si>
  <si>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</si>
  <si>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</si>
  <si>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</si>
  <si>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</si>
  <si>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</si>
  <si>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</si>
  <si>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</si>
  <si>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</si>
  <si>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</si>
  <si>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</si>
  <si>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</si>
  <si>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</si>
  <si>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</si>
  <si>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</si>
  <si>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</si>
  <si>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</si>
  <si>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</si>
  <si>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</si>
  <si>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</si>
  <si>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</si>
  <si>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</si>
  <si>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</si>
  <si>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</si>
  <si>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</si>
  <si>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</si>
  <si>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</si>
  <si>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</si>
  <si>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</si>
  <si>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</si>
  <si>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</si>
  <si>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</si>
  <si>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</si>
  <si>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</si>
  <si>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</si>
  <si>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</si>
  <si>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</si>
  <si>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</si>
  <si>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</si>
  <si>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</si>
  <si>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</si>
  <si>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</si>
  <si>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</si>
  <si>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</si>
  <si>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</si>
  <si>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</si>
  <si>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</si>
  <si>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</si>
  <si>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</si>
  <si>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</si>
  <si>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</si>
  <si>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</si>
  <si>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</si>
  <si>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</si>
  <si>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</si>
  <si>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</si>
  <si>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</si>
  <si>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</si>
  <si>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</si>
  <si>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</si>
  <si>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</si>
  <si>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</si>
  <si>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</si>
  <si>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</si>
  <si>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</si>
  <si>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</si>
  <si>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</si>
  <si>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</si>
  <si>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</si>
  <si>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</si>
  <si>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</si>
  <si>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</si>
  <si>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</si>
  <si>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</si>
  <si>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</si>
  <si>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</si>
  <si>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</si>
  <si>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</si>
  <si>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</si>
  <si>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</si>
  <si>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</si>
  <si>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</si>
  <si>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</si>
  <si>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</si>
  <si>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</si>
  <si>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</si>
  <si>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</si>
  <si>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</si>
  <si>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</si>
  <si>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</si>
  <si>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</si>
  <si>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</si>
  <si>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</si>
  <si>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</si>
  <si>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</si>
  <si>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</si>
  <si>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</si>
  <si>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</si>
  <si>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</si>
  <si>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</si>
  <si>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</si>
  <si>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</si>
  <si>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</si>
  <si>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</si>
  <si>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</si>
  <si>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</si>
  <si>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</si>
  <si>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</si>
  <si>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</si>
  <si>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</si>
  <si>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</si>
  <si>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</si>
  <si>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</si>
  <si>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</si>
  <si>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</si>
  <si>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</si>
  <si>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</si>
  <si>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</si>
  <si>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</si>
  <si>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</si>
  <si>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</si>
  <si>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</si>
  <si>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</si>
  <si>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</si>
  <si>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</si>
  <si>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</si>
  <si>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</si>
  <si>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</si>
  <si>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</si>
  <si>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</si>
  <si>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</si>
  <si>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</si>
  <si>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</si>
  <si>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</si>
  <si>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</si>
  <si>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</si>
  <si>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</si>
  <si>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</si>
  <si>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</si>
  <si>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</si>
  <si>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</si>
  <si>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</si>
  <si>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</si>
  <si>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</si>
  <si>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</si>
  <si>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</si>
  <si>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</si>
  <si>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</si>
  <si>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</si>
  <si>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</si>
  <si>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</si>
  <si>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</si>
  <si>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</si>
  <si>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</si>
  <si>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</si>
  <si>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</si>
  <si>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</si>
  <si>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</si>
  <si>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</si>
  <si>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</si>
  <si>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</si>
  <si>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</si>
  <si>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</si>
  <si>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</si>
  <si>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</si>
  <si>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</si>
  <si>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</si>
  <si>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</si>
  <si>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</si>
  <si>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</si>
  <si>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</si>
  <si>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</si>
  <si>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</si>
  <si>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</si>
  <si>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</si>
  <si>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</si>
  <si>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</si>
  <si>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</si>
  <si>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</si>
  <si>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</si>
  <si>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</si>
  <si>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</si>
  <si>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</si>
  <si>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</si>
  <si>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</si>
  <si>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</si>
  <si>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</si>
  <si>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</si>
  <si>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</si>
  <si>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</si>
  <si>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</si>
  <si>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</si>
  <si>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</si>
  <si>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</si>
  <si>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</si>
  <si>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</si>
  <si>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</si>
  <si>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</si>
  <si>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</si>
  <si>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</si>
  <si>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</si>
  <si>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</si>
  <si>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</si>
  <si>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</si>
  <si>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</si>
  <si>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</si>
  <si>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</si>
  <si>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</si>
  <si>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</si>
  <si>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</si>
  <si>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</si>
  <si>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</si>
  <si>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</si>
  <si>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</si>
  <si>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</si>
  <si>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</si>
  <si>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</si>
  <si>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</si>
  <si>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</si>
  <si>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</si>
  <si>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</si>
  <si>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</si>
  <si>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</si>
  <si>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</si>
  <si>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</si>
  <si>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</si>
  <si>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</si>
  <si>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</si>
  <si>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</si>
  <si>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</si>
  <si>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</si>
  <si>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</si>
  <si>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</si>
  <si>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</si>
  <si>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</si>
  <si>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</si>
  <si>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</si>
  <si>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</si>
  <si>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</si>
  <si>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</si>
  <si>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</si>
  <si>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</si>
  <si>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</si>
  <si>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</si>
  <si>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</si>
  <si>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</si>
  <si>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</si>
  <si>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</si>
  <si>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</si>
  <si>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</si>
  <si>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</si>
  <si>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</si>
  <si>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</si>
  <si>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</si>
  <si>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</si>
  <si>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</si>
  <si>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</si>
  <si>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</si>
  <si>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</si>
  <si>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</si>
  <si>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</si>
  <si>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</si>
  <si>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</si>
  <si>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</si>
  <si>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</si>
  <si>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</si>
  <si>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</si>
  <si>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</si>
  <si>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</si>
  <si>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</si>
  <si>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</si>
  <si>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</si>
  <si>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</si>
  <si>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</si>
  <si>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</si>
  <si>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</si>
  <si>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</si>
  <si>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</si>
  <si>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</si>
  <si>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</si>
  <si>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</si>
  <si>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</si>
  <si>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</si>
  <si>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</si>
  <si>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</si>
  <si>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</si>
  <si>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</si>
  <si>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</si>
  <si>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</si>
  <si>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</si>
  <si>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</si>
  <si>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</si>
  <si>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</si>
  <si>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</si>
  <si>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</si>
  <si>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</si>
  <si>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</si>
  <si>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</si>
  <si>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</si>
  <si>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</si>
  <si>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</si>
  <si>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</si>
  <si>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</si>
  <si>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</si>
  <si>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</si>
  <si>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</si>
  <si>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</si>
  <si>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</si>
  <si>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</si>
  <si>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</si>
  <si>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</si>
  <si>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</si>
  <si>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</si>
  <si>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</si>
  <si>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</si>
  <si>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</si>
  <si>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</si>
  <si>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</si>
  <si>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</si>
  <si>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</si>
  <si>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</si>
  <si>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</si>
  <si>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</si>
  <si>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</si>
  <si>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</si>
  <si>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</si>
  <si>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</si>
  <si>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</si>
  <si>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</si>
  <si>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</si>
  <si>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</si>
  <si>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</si>
  <si>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</si>
  <si>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</si>
  <si>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</si>
  <si>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</si>
  <si>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</si>
  <si>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</si>
  <si>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</si>
  <si>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</si>
  <si>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</si>
  <si>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</si>
  <si>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</si>
  <si>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</si>
  <si>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</si>
  <si>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</si>
  <si>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</si>
  <si>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</si>
  <si>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</si>
  <si>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</si>
  <si>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</si>
  <si>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</si>
  <si>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</si>
  <si>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</si>
  <si>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</si>
  <si>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</si>
  <si>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</si>
  <si>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</si>
  <si>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</si>
  <si>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</si>
  <si>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</si>
  <si>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</si>
  <si>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</si>
  <si>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</si>
  <si>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</si>
  <si>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</si>
  <si>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</si>
  <si>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</si>
  <si>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</si>
  <si>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</si>
  <si>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</si>
  <si>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</si>
  <si>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</si>
  <si>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</si>
  <si>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</si>
  <si>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</si>
  <si>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</si>
  <si>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</si>
  <si>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</si>
  <si>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</si>
  <si>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</si>
  <si>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</si>
  <si>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</si>
  <si>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</si>
  <si>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</si>
  <si>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</si>
  <si>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</si>
  <si>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</si>
  <si>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</si>
  <si>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</si>
  <si>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</si>
  <si>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</si>
  <si>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</si>
  <si>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</si>
  <si>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</si>
  <si>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</si>
  <si>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</si>
  <si>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</si>
  <si>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</si>
  <si>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</si>
  <si>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</si>
  <si>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</si>
  <si>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</si>
  <si>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</si>
  <si>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</si>
  <si>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</si>
  <si>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</si>
  <si>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</si>
  <si>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</si>
  <si>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</si>
  <si>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</si>
  <si>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</si>
  <si>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</si>
  <si>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</si>
  <si>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</si>
  <si>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</si>
  <si>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</si>
  <si>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</si>
  <si>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</si>
  <si>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</si>
  <si>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</si>
  <si>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</si>
  <si>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</si>
  <si>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</si>
  <si>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</si>
  <si>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</si>
  <si>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</si>
  <si>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</si>
  <si>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</si>
  <si>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</si>
  <si>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</si>
  <si>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</si>
  <si>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</si>
  <si>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</si>
  <si>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</si>
  <si>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</si>
  <si>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</si>
  <si>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</si>
  <si>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</si>
  <si>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</si>
  <si>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</si>
  <si>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</si>
  <si>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</si>
  <si>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</si>
  <si>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</si>
  <si>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</si>
  <si>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</si>
  <si>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</si>
  <si>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</si>
  <si>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</si>
  <si>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</si>
  <si>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</si>
  <si>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</si>
  <si>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</si>
  <si>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</si>
  <si>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</si>
  <si>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</si>
  <si>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</si>
  <si>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</si>
  <si>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</si>
  <si>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</si>
  <si>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</si>
  <si>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</si>
  <si>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</si>
  <si>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</si>
  <si>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</si>
  <si>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</si>
  <si>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</si>
  <si>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</si>
  <si>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</si>
  <si>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</si>
  <si>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</si>
  <si>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</si>
  <si>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</si>
  <si>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</si>
  <si>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</si>
  <si>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</si>
  <si>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</si>
  <si>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</si>
  <si>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</si>
  <si>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</si>
  <si>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</si>
  <si>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</si>
  <si>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</si>
  <si>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</si>
  <si>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</si>
  <si>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</si>
  <si>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</si>
  <si>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</si>
  <si>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</si>
  <si>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</si>
  <si>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</si>
  <si>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</si>
  <si>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</si>
  <si>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</si>
  <si>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</si>
  <si>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</si>
  <si>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</si>
  <si>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</si>
  <si>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</si>
  <si>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</si>
  <si>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</si>
  <si>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</si>
  <si>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</si>
  <si>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</si>
  <si>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</si>
  <si>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</si>
  <si>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</si>
  <si>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</si>
  <si>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</si>
  <si>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</si>
  <si>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</si>
  <si>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</si>
  <si>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</si>
  <si>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</si>
  <si>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</si>
  <si>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</si>
  <si>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</si>
  <si>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</si>
  <si>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</si>
  <si>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</si>
  <si>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</si>
  <si>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</si>
  <si>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</si>
  <si>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</si>
  <si>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</si>
  <si>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</si>
  <si>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</si>
  <si>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</si>
  <si>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</si>
  <si>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</si>
  <si>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</si>
  <si>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</si>
  <si>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</si>
  <si>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</si>
  <si>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</si>
  <si>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</si>
  <si>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</si>
  <si>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</si>
  <si>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</si>
  <si>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</si>
  <si>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</si>
  <si>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</si>
  <si>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</si>
  <si>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</si>
  <si>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</si>
  <si>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</si>
  <si>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</si>
  <si>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</si>
  <si>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</si>
  <si>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</si>
  <si>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</si>
  <si>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</si>
  <si>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</si>
  <si>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</si>
  <si>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</si>
  <si>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</si>
  <si>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</si>
  <si>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</si>
  <si>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</si>
  <si>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</si>
  <si>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</si>
  <si>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</si>
  <si>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</si>
  <si>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</si>
  <si>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</si>
  <si>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</si>
  <si>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</si>
  <si>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</si>
  <si>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</si>
  <si>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</si>
  <si>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</si>
  <si>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</si>
  <si>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</si>
  <si>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</si>
  <si>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</si>
  <si>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</si>
  <si>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</si>
  <si>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</si>
  <si>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</si>
  <si>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</si>
  <si>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</si>
  <si>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</si>
  <si>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</si>
  <si>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</si>
  <si>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</si>
  <si>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</si>
  <si>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</si>
  <si>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</si>
  <si>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</si>
  <si>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</si>
  <si>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</si>
  <si>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</si>
  <si>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</si>
  <si>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</si>
  <si>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</si>
  <si>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</si>
  <si>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</si>
  <si>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</si>
  <si>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</si>
  <si>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</si>
  <si>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</si>
  <si>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</si>
  <si>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</si>
  <si>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</si>
  <si>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</si>
  <si>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</si>
  <si>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</si>
  <si>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</si>
  <si>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</si>
  <si>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</si>
  <si>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</si>
  <si>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</si>
  <si>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</si>
  <si>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</si>
  <si>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</si>
  <si>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</si>
  <si>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</si>
  <si>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</si>
  <si>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</si>
  <si>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</si>
  <si>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</si>
  <si>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</si>
  <si>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</si>
  <si>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</si>
  <si>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</si>
  <si>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</si>
  <si>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</si>
  <si>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</si>
  <si>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</si>
  <si>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</si>
  <si>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</si>
  <si>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</si>
  <si>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</si>
  <si>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</si>
  <si>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</si>
  <si>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</si>
  <si>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</si>
  <si>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</si>
  <si>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</si>
  <si>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</si>
  <si>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</si>
  <si>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</si>
  <si>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</si>
  <si>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</si>
  <si>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</si>
  <si>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</si>
  <si>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</si>
  <si>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</si>
  <si>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</si>
  <si>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</si>
  <si>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</si>
  <si>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</si>
  <si>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</si>
  <si>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</si>
  <si>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</si>
  <si>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</si>
  <si>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</si>
  <si>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</si>
  <si>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</si>
  <si>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</si>
  <si>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</si>
  <si>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</si>
  <si>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</si>
  <si>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</si>
  <si>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</si>
  <si>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</si>
  <si>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</si>
  <si>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</si>
  <si>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</si>
  <si>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</si>
  <si>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</si>
  <si>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</si>
  <si>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</si>
  <si>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</si>
  <si>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</si>
  <si>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</si>
  <si>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</si>
  <si>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</si>
  <si>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</si>
  <si>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</si>
  <si>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</si>
  <si>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</si>
  <si>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</si>
  <si>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</si>
  <si>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</si>
  <si>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</si>
  <si>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</si>
  <si>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</si>
  <si>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</si>
  <si>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</si>
  <si>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</si>
  <si>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</si>
  <si>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</si>
  <si>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</si>
  <si>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</si>
  <si>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</si>
  <si>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</si>
  <si>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</si>
  <si>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</si>
  <si>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</si>
  <si>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</si>
  <si>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</si>
  <si>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</si>
  <si>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</si>
  <si>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</si>
  <si>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</si>
  <si>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</si>
  <si>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</si>
  <si>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</si>
  <si>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</si>
  <si>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</si>
  <si>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</si>
  <si>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</si>
  <si>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</si>
  <si>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</si>
  <si>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</si>
  <si>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</si>
  <si>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</si>
  <si>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</si>
  <si>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</si>
  <si>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</si>
  <si>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</si>
  <si>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</si>
  <si>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</si>
  <si>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</si>
  <si>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</si>
  <si>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</si>
  <si>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</si>
  <si>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</si>
  <si>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</si>
  <si>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</si>
  <si>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</si>
  <si>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</si>
  <si>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</si>
  <si>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</si>
  <si>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</si>
  <si>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</si>
  <si>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</si>
  <si>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</si>
  <si>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</si>
  <si>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</si>
  <si>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</si>
  <si>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</si>
  <si>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</si>
  <si>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</si>
  <si>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</si>
  <si>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</si>
  <si>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</si>
  <si>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</si>
  <si>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</si>
  <si>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</si>
  <si>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</si>
  <si>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</si>
  <si>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</si>
  <si>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</si>
  <si>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</si>
  <si>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</si>
  <si>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</si>
  <si>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</si>
  <si>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</si>
  <si>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</si>
  <si>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</si>
  <si>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</si>
  <si>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</si>
  <si>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</si>
  <si>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</si>
  <si>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</si>
  <si>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</si>
  <si>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</si>
  <si>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</si>
  <si>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</si>
  <si>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</si>
  <si>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</si>
  <si>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</si>
  <si>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</si>
  <si>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</si>
  <si>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</si>
  <si>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</si>
  <si>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</si>
  <si>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</si>
  <si>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</si>
  <si>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</si>
  <si>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</si>
  <si>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</si>
  <si>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</si>
  <si>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</si>
  <si>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</si>
  <si>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</si>
  <si>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</si>
  <si>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</si>
  <si>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</si>
  <si>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</si>
  <si>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</si>
  <si>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</si>
  <si>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</si>
  <si>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</si>
  <si>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</si>
  <si>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</si>
  <si>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</si>
  <si>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</si>
  <si>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</si>
  <si>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</si>
  <si>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</si>
  <si>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</si>
  <si>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</si>
  <si>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</si>
  <si>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</si>
  <si>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</si>
  <si>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</si>
  <si>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</si>
  <si>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</si>
  <si>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</si>
  <si>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</si>
  <si>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</si>
  <si>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</si>
  <si>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</si>
  <si>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</si>
  <si>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</si>
  <si>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</si>
  <si>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</si>
  <si>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</si>
  <si>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</si>
  <si>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</si>
  <si>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</si>
  <si>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</si>
  <si>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</si>
  <si>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</si>
  <si>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</si>
  <si>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</si>
  <si>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</si>
  <si>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</si>
  <si>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</si>
  <si>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</si>
  <si>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</si>
  <si>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</si>
  <si>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</si>
  <si>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</si>
  <si>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</si>
  <si>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</si>
  <si>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</si>
  <si>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</si>
  <si>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</si>
  <si>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</si>
  <si>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</si>
  <si>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</si>
  <si>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</si>
  <si>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</si>
  <si>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</si>
  <si>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</si>
  <si>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</si>
  <si>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</si>
  <si>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</si>
  <si>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</si>
  <si>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</si>
  <si>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</si>
  <si>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</si>
  <si>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</si>
  <si>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</si>
  <si>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</si>
  <si>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</si>
  <si>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</si>
  <si>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</si>
  <si>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</si>
  <si>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</si>
  <si>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</si>
  <si>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</si>
  <si>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</si>
  <si>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</si>
  <si>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</si>
  <si>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</si>
  <si>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</si>
  <si>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</si>
  <si>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</si>
  <si>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</si>
  <si>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</si>
  <si>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</si>
  <si>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</si>
  <si>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</si>
  <si>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</si>
  <si>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</si>
  <si>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</si>
  <si>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</si>
  <si>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</si>
  <si>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</si>
  <si>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</si>
  <si>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</si>
  <si>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</si>
  <si>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</si>
  <si>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</si>
  <si>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</si>
  <si>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</si>
  <si>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</si>
  <si>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</si>
  <si>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</si>
  <si>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</si>
  <si>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</si>
  <si>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</si>
  <si>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</si>
  <si>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</si>
  <si>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</si>
  <si>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</si>
  <si>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</si>
  <si>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</si>
  <si>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</si>
  <si>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</si>
  <si>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</si>
  <si>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</si>
  <si>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</si>
  <si>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</si>
  <si>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</si>
  <si>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</si>
  <si>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</si>
  <si>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</si>
  <si>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</si>
  <si>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</si>
  <si>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</si>
  <si>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</si>
  <si>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</si>
  <si>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</si>
  <si>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</si>
  <si>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</si>
  <si>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</si>
  <si>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</si>
  <si>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</si>
  <si>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</si>
  <si>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</si>
  <si>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</si>
  <si>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</si>
  <si>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</si>
  <si>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</si>
  <si>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</si>
  <si>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</si>
  <si>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</si>
  <si>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</si>
  <si>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</si>
  <si>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</si>
  <si>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</si>
  <si>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</si>
  <si>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</si>
  <si>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</si>
  <si>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</si>
  <si>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</si>
  <si>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</si>
  <si>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</si>
  <si>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</si>
  <si>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</si>
  <si>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</si>
  <si>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</si>
  <si>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</si>
  <si>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</si>
  <si>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</si>
  <si>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</si>
  <si>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</si>
  <si>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</si>
  <si>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</si>
  <si>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</si>
  <si>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</si>
  <si>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</si>
  <si>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</si>
  <si>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</si>
  <si>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</si>
  <si>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</si>
  <si>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</si>
  <si>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</si>
  <si>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</si>
  <si>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</si>
  <si>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</si>
  <si>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</si>
  <si>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</si>
  <si>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</si>
  <si>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</si>
  <si>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</si>
  <si>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</si>
  <si>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</si>
  <si>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</si>
  <si>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</si>
  <si>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</si>
  <si>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</si>
  <si>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</si>
  <si>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</si>
  <si>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</si>
  <si>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</si>
  <si>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</si>
  <si>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</si>
  <si>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</si>
  <si>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</si>
  <si>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</si>
  <si>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</si>
  <si>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</si>
  <si>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</si>
  <si>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</si>
  <si>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</si>
  <si>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</si>
  <si>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</si>
  <si>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</si>
  <si>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</si>
  <si>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</si>
  <si>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</si>
  <si>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</si>
  <si>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</si>
  <si>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</si>
  <si>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</si>
  <si>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</si>
  <si>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</si>
  <si>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</si>
  <si>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</si>
  <si>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</si>
  <si>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</si>
  <si>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</si>
  <si>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</si>
  <si>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</si>
  <si>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</si>
  <si>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</si>
  <si>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</si>
  <si>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</si>
  <si>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</si>
  <si>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</si>
  <si>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</si>
  <si>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</si>
  <si>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</si>
  <si>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</si>
  <si>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</si>
  <si>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</si>
  <si>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</si>
  <si>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</si>
  <si>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</si>
  <si>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</si>
  <si>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</si>
  <si>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</si>
  <si>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</si>
  <si>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</si>
  <si>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</si>
  <si>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</si>
  <si>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</si>
  <si>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</si>
  <si>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</si>
  <si>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</si>
  <si>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</si>
  <si>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</si>
  <si>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</si>
  <si>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</si>
  <si>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</si>
  <si>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</si>
  <si>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</si>
  <si>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</si>
  <si>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</si>
  <si>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</si>
  <si>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</si>
  <si>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</si>
  <si>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</si>
  <si>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</si>
  <si>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</si>
  <si>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</si>
  <si>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</si>
  <si>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</si>
  <si>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</si>
  <si>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</si>
  <si>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</si>
  <si>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</si>
  <si>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</si>
  <si>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</si>
  <si>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</si>
  <si>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</si>
  <si>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</si>
  <si>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</si>
  <si>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</si>
  <si>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</si>
  <si>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</si>
  <si>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</si>
  <si>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</si>
  <si>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</si>
  <si>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</si>
  <si>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</si>
  <si>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</si>
  <si>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</si>
  <si>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</si>
  <si>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</si>
  <si>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</si>
  <si>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</si>
  <si>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</si>
  <si>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</si>
  <si>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</si>
  <si>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</si>
  <si>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</si>
  <si>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</si>
  <si>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</si>
  <si>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</si>
  <si>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</si>
  <si>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</si>
  <si>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</si>
  <si>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</si>
  <si>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</si>
  <si>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</si>
  <si>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</si>
  <si>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</si>
  <si>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</si>
  <si>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</si>
  <si>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</si>
  <si>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</si>
  <si>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</si>
  <si>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</si>
  <si>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</si>
  <si>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</si>
  <si>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</si>
  <si>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</si>
  <si>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</si>
  <si>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</si>
  <si>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</si>
  <si>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</si>
  <si>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</si>
  <si>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</si>
  <si>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</si>
  <si>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</si>
  <si>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</si>
  <si>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</si>
  <si>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</si>
  <si>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</si>
  <si>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</si>
  <si>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</si>
  <si>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</si>
  <si>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</si>
  <si>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</si>
  <si>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</si>
  <si>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</si>
  <si>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</si>
  <si>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</si>
  <si>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</si>
  <si>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</si>
  <si>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</si>
  <si>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</si>
  <si>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</si>
  <si>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</si>
  <si>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</si>
  <si>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</si>
  <si>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</si>
  <si>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</si>
  <si>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</si>
  <si>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</si>
  <si>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</si>
  <si>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</si>
  <si>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</si>
  <si>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</si>
  <si>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</si>
  <si>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</si>
  <si>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</si>
  <si>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</si>
  <si>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</si>
  <si>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</si>
  <si>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</si>
  <si>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</si>
  <si>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</si>
  <si>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</si>
  <si>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</si>
  <si>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</si>
  <si>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</si>
  <si>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</si>
  <si>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</si>
  <si>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</si>
  <si>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</si>
  <si>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</si>
  <si>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</si>
  <si>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</si>
  <si>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</si>
  <si>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</si>
  <si>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</si>
  <si>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</si>
  <si>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</si>
  <si>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</si>
  <si>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</si>
  <si>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</si>
  <si>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</si>
  <si>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</si>
  <si>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</si>
  <si>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</si>
  <si>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</si>
  <si>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</si>
  <si>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</si>
  <si>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</si>
  <si>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</si>
  <si>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</si>
  <si>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</si>
  <si>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</si>
  <si>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</si>
  <si>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</si>
  <si>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</si>
  <si>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</si>
  <si>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</si>
  <si>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</si>
  <si>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</si>
  <si>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</si>
  <si>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</si>
  <si>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</si>
  <si>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</si>
  <si>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</si>
  <si>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</si>
  <si>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</si>
  <si>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</si>
  <si>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</si>
  <si>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</si>
  <si>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</si>
  <si>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</si>
  <si>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</si>
  <si>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</si>
  <si>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</si>
  <si>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</si>
  <si>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</si>
  <si>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</si>
  <si>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</si>
  <si>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</si>
  <si>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</si>
  <si>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</si>
  <si>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</si>
  <si>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</si>
  <si>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</si>
  <si>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</si>
  <si>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</si>
  <si>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</si>
  <si>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</si>
  <si>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</si>
  <si>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</si>
  <si>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</si>
  <si>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</si>
  <si>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</si>
  <si>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</si>
  <si>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</si>
  <si>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</si>
  <si>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</si>
  <si>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</si>
  <si>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</si>
  <si>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</si>
  <si>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</si>
  <si>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</si>
  <si>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</si>
  <si>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</si>
  <si>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</si>
  <si>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</si>
  <si>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</si>
  <si>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</si>
  <si>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</si>
  <si>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</si>
  <si>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</si>
  <si>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</si>
  <si>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</si>
  <si>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</si>
  <si>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</si>
  <si>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</si>
  <si>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</si>
  <si>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</si>
  <si>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</si>
  <si>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</si>
  <si>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</si>
  <si>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</si>
  <si>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</si>
  <si>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</si>
  <si>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</si>
  <si>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</si>
  <si>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</si>
  <si>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</si>
  <si>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</si>
  <si>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</si>
  <si>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</si>
  <si>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</si>
  <si>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</si>
  <si>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</si>
  <si>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</si>
  <si>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</si>
  <si>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</si>
  <si>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</si>
  <si>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</si>
  <si>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</si>
  <si>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</si>
  <si>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</si>
  <si>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</si>
  <si>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</si>
  <si>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</si>
  <si>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</si>
  <si>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</si>
  <si>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</si>
  <si>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</si>
  <si>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</si>
  <si>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</si>
  <si>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</si>
  <si>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</si>
  <si>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</si>
  <si>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</si>
  <si>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</si>
  <si>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</si>
  <si>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</si>
  <si>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</si>
  <si>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</si>
  <si>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</si>
  <si>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</si>
  <si>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</si>
  <si>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</si>
  <si>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</si>
  <si>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</si>
  <si>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</si>
  <si>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</si>
  <si>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</si>
  <si>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</si>
  <si>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</si>
  <si>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</si>
  <si>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</si>
  <si>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</si>
  <si>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</si>
  <si>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</si>
  <si>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</si>
  <si>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</si>
  <si>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</si>
  <si>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</si>
  <si>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</si>
  <si>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</si>
  <si>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</si>
  <si>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</si>
  <si>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</si>
  <si>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</si>
  <si>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</si>
  <si>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</si>
  <si>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</si>
  <si>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</si>
  <si>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</si>
  <si>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</si>
  <si>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</si>
  <si>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</si>
  <si>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</si>
  <si>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</si>
  <si>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</si>
  <si>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</si>
  <si>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</si>
  <si>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</si>
  <si>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</si>
  <si>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</si>
  <si>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</si>
  <si>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</si>
  <si>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</si>
  <si>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</si>
  <si>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</si>
  <si>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</si>
  <si>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</si>
  <si>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</si>
  <si>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</si>
  <si>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</si>
  <si>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</si>
  <si>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</si>
  <si>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</si>
  <si>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</si>
  <si>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</si>
  <si>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</si>
  <si>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</si>
  <si>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</si>
  <si>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</si>
  <si>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</si>
  <si>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</si>
  <si>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</si>
  <si>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</si>
  <si>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</si>
  <si>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</si>
  <si>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</si>
  <si>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</si>
  <si>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</si>
  <si>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</si>
  <si>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</si>
  <si>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</si>
  <si>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</si>
  <si>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</si>
  <si>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</si>
  <si>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</si>
  <si>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</si>
  <si>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</si>
  <si>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</si>
  <si>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</si>
  <si>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</si>
  <si>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</si>
  <si>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</si>
  <si>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</si>
  <si>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</si>
  <si>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</si>
  <si>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</si>
  <si>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</si>
  <si>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</si>
  <si>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</si>
  <si>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</si>
  <si>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</si>
  <si>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</si>
  <si>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</si>
  <si>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</si>
  <si>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</si>
  <si>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</si>
  <si>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</si>
  <si>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</si>
  <si>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</si>
  <si>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</si>
  <si>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</si>
  <si>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</si>
  <si>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</si>
  <si>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</si>
  <si>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</si>
  <si>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</si>
  <si>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</si>
  <si>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</si>
  <si>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</si>
  <si>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</si>
  <si>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</si>
  <si>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</si>
  <si>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</si>
  <si>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</si>
  <si>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</si>
  <si>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</si>
  <si>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</si>
  <si>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</si>
  <si>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</si>
  <si>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</si>
  <si>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</si>
  <si>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</si>
  <si>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</si>
  <si>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</si>
  <si>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</si>
  <si>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</si>
  <si>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</si>
  <si>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</si>
  <si>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</si>
  <si>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</si>
  <si>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</si>
  <si>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</si>
  <si>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</si>
  <si>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</si>
  <si>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</si>
  <si>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</si>
  <si>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</si>
  <si>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</si>
  <si>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</si>
  <si>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</si>
  <si>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</si>
  <si>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</si>
  <si>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</si>
  <si>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</si>
  <si>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</si>
  <si>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</si>
  <si>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</si>
  <si>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</si>
  <si>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</si>
  <si>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</si>
  <si>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</si>
  <si>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</si>
  <si>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</si>
  <si>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</si>
  <si>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</si>
  <si>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</si>
  <si>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</si>
  <si>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</si>
  <si>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</si>
  <si>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</si>
  <si>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</si>
  <si>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</si>
  <si>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</si>
  <si>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</si>
  <si>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</si>
  <si>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</si>
  <si>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</si>
  <si>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</si>
  <si>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</si>
  <si>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</si>
  <si>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</si>
  <si>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</si>
  <si>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</si>
  <si>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</si>
  <si>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</si>
  <si>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</si>
  <si>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</si>
  <si>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</si>
  <si>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</si>
  <si>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</si>
  <si>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</si>
  <si>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</si>
  <si>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</si>
  <si>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</si>
  <si>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</si>
  <si>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</si>
  <si>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</si>
  <si>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</si>
  <si>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</si>
  <si>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</si>
  <si>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</si>
  <si>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</si>
  <si>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</si>
  <si>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</si>
  <si>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</si>
  <si>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</si>
  <si>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</si>
  <si>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</si>
  <si>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</si>
  <si>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</si>
  <si>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</si>
  <si>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</si>
  <si>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</si>
  <si>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</si>
  <si>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</si>
  <si>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</si>
  <si>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</si>
  <si>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</si>
  <si>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</si>
  <si>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</si>
  <si>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</si>
  <si>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</si>
  <si>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</si>
  <si>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</si>
  <si>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</si>
  <si>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</si>
  <si>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</si>
  <si>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</si>
  <si>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</si>
  <si>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</si>
  <si>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</si>
  <si>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</si>
  <si>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</si>
  <si>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</si>
  <si>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</si>
  <si>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</si>
  <si>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</si>
  <si>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</si>
  <si>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</si>
  <si>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</si>
  <si>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</si>
  <si>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</si>
  <si>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</si>
  <si>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</si>
  <si>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</si>
  <si>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</si>
  <si>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</si>
  <si>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</si>
  <si>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</si>
  <si>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</si>
  <si>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</si>
  <si>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</si>
  <si>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</si>
  <si>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</si>
  <si>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</si>
  <si>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</si>
  <si>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</si>
  <si>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</si>
  <si>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</si>
  <si>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</si>
  <si>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</si>
  <si>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</si>
  <si>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</si>
  <si>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</si>
  <si>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</si>
  <si>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</si>
  <si>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</si>
  <si>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</si>
  <si>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</si>
  <si>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</si>
  <si>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</si>
  <si>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</si>
  <si>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</si>
  <si>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</si>
  <si>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</si>
  <si>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</si>
  <si>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</si>
  <si>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</si>
  <si>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</si>
  <si>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</si>
  <si>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</si>
  <si>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</si>
  <si>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</si>
  <si>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</si>
  <si>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</si>
  <si>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</si>
  <si>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</si>
  <si>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</si>
  <si>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</si>
  <si>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</si>
  <si>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</si>
  <si>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</si>
  <si>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</si>
  <si>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</si>
  <si>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</si>
  <si>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</si>
  <si>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</si>
  <si>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</si>
  <si>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</si>
  <si>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</si>
  <si>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</si>
  <si>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</si>
  <si>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</si>
  <si>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</si>
  <si>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</si>
  <si>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</si>
  <si>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</si>
  <si>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</si>
  <si>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</si>
  <si>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</si>
  <si>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</si>
  <si>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</si>
  <si>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</si>
  <si>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</si>
  <si>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</si>
  <si>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</si>
  <si>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</si>
  <si>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</si>
  <si>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</si>
  <si>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</si>
  <si>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</si>
  <si>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</si>
  <si>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</si>
  <si>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</si>
  <si>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</si>
  <si>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</si>
  <si>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</si>
  <si>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</si>
  <si>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</si>
  <si>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</si>
  <si>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</si>
  <si>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</si>
  <si>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</si>
  <si>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</si>
  <si>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</si>
  <si>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</si>
  <si>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</si>
  <si>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</si>
  <si>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</si>
  <si>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</si>
  <si>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</si>
  <si>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</si>
  <si>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</si>
  <si>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</si>
  <si>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</si>
  <si>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</si>
  <si>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</si>
  <si>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</si>
  <si>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</si>
  <si>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</si>
  <si>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</si>
  <si>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</si>
  <si>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</si>
  <si>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</si>
  <si>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</si>
  <si>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</si>
  <si>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</si>
  <si>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</si>
  <si>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</si>
  <si>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</si>
  <si>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</si>
  <si>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</si>
  <si>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</si>
  <si>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</si>
  <si>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</si>
  <si>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</si>
  <si>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</si>
  <si>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</si>
  <si>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</si>
  <si>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</si>
  <si>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</si>
  <si>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</si>
  <si>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</si>
  <si>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</si>
  <si>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</si>
  <si>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</si>
  <si>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</si>
  <si>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</si>
  <si>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</si>
  <si>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</si>
  <si>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</si>
  <si>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</si>
  <si>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</si>
  <si>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</si>
  <si>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</si>
  <si>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</si>
  <si>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</si>
  <si>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</si>
  <si>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</si>
  <si>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</si>
  <si>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</si>
  <si>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</si>
  <si>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</si>
  <si>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</si>
  <si>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</si>
  <si>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</si>
  <si>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</si>
  <si>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</si>
  <si>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</si>
  <si>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</si>
  <si>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</si>
  <si>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</si>
  <si>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</si>
  <si>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</si>
  <si>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</si>
  <si>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</si>
  <si>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</si>
  <si>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</si>
  <si>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</si>
  <si>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</si>
  <si>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</si>
  <si>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</si>
  <si>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</si>
  <si>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</si>
  <si>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</si>
  <si>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</si>
  <si>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</si>
  <si>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</si>
  <si>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</si>
  <si>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</si>
  <si>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</si>
  <si>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</si>
  <si>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</si>
  <si>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</si>
  <si>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</si>
  <si>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</si>
  <si>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</si>
  <si>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</si>
  <si>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</si>
  <si>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</si>
  <si>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</si>
  <si>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</si>
  <si>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</si>
  <si>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</si>
  <si>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</si>
  <si>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</si>
  <si>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</si>
  <si>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</si>
  <si>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</si>
  <si>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</si>
  <si>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</si>
  <si>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</si>
  <si>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</si>
  <si>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</si>
  <si>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</si>
  <si>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</si>
  <si>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</si>
  <si>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</si>
  <si>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</si>
  <si>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</si>
  <si>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</si>
  <si>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</si>
  <si>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</si>
  <si>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</si>
  <si>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</si>
  <si>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</si>
  <si>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</si>
  <si>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</si>
  <si>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</si>
  <si>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</si>
  <si>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</si>
  <si>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</si>
  <si>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</si>
  <si>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</si>
  <si>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</si>
  <si>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</si>
  <si>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</si>
  <si>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</si>
  <si>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</si>
  <si>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</si>
  <si>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</si>
  <si>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</si>
  <si>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</si>
  <si>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</si>
  <si>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</si>
  <si>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</si>
  <si>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</si>
  <si>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</si>
  <si>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</si>
  <si>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</si>
  <si>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</si>
  <si>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</si>
  <si>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</si>
  <si>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</si>
  <si>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</si>
  <si>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</si>
  <si>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</si>
  <si>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</si>
  <si>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</si>
  <si>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</si>
  <si>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</si>
  <si>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</si>
  <si>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</si>
  <si>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</si>
  <si>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</si>
  <si>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</si>
  <si>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</si>
  <si>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</si>
  <si>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</si>
  <si>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</si>
  <si>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</si>
  <si>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</si>
  <si>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</si>
  <si>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</si>
  <si>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</si>
  <si>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</si>
  <si>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</si>
  <si>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</si>
  <si>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</si>
  <si>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</si>
  <si>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</si>
  <si>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</si>
  <si>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</si>
  <si>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</si>
  <si>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</si>
  <si>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</si>
  <si>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</si>
  <si>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</si>
  <si>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</si>
  <si>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</si>
  <si>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</si>
  <si>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</si>
  <si>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</si>
  <si>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</si>
  <si>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</si>
  <si>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</si>
  <si>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</si>
  <si>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</si>
  <si>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</si>
  <si>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</si>
  <si>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</si>
  <si>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</si>
  <si>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</si>
  <si>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</si>
  <si>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</si>
  <si>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</si>
  <si>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</si>
  <si>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</si>
  <si>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</si>
  <si>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</si>
  <si>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</si>
  <si>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</si>
  <si>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</si>
  <si>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</si>
  <si>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</si>
  <si>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</si>
  <si>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</si>
  <si>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</si>
  <si>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</si>
  <si>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</si>
  <si>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</si>
  <si>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</si>
  <si>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</si>
  <si>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</si>
  <si>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</si>
  <si>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</si>
  <si>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</si>
  <si>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</si>
  <si>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</si>
  <si>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</si>
  <si>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</si>
  <si>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</si>
  <si>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</si>
  <si>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</si>
  <si>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</si>
  <si>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</si>
  <si>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</si>
  <si>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</si>
  <si>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</si>
  <si>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</si>
  <si>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</si>
  <si>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</si>
  <si>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</si>
  <si>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</si>
  <si>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</si>
  <si>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</si>
  <si>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</si>
  <si>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</si>
  <si>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</si>
  <si>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</si>
  <si>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</si>
  <si>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</si>
  <si>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</si>
  <si>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</si>
  <si>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</si>
  <si>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</si>
  <si>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</si>
  <si>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</si>
  <si>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</si>
  <si>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</si>
  <si>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</si>
  <si>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</si>
  <si>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</si>
  <si>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</si>
  <si>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</si>
  <si>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</si>
  <si>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</si>
  <si>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</si>
  <si>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</si>
  <si>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</si>
  <si>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</si>
  <si>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</si>
  <si>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</si>
  <si>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</si>
  <si>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</si>
  <si>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</si>
  <si>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</si>
  <si>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</si>
  <si>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</si>
  <si>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</si>
  <si>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</si>
  <si>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</si>
  <si>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</si>
  <si>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</si>
  <si>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</si>
  <si>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</si>
  <si>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</si>
  <si>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</si>
  <si>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</si>
  <si>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</si>
  <si>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</si>
  <si>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</si>
  <si>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</si>
  <si>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</si>
  <si>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</si>
  <si>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</si>
  <si>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</si>
  <si>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</si>
  <si>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</si>
  <si>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</si>
  <si>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</si>
  <si>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</si>
  <si>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</si>
  <si>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</si>
  <si>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</si>
  <si>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</si>
  <si>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</si>
  <si>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</si>
  <si>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</si>
  <si>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</si>
  <si>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</si>
  <si>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</si>
  <si>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</si>
  <si>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</si>
  <si>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</si>
  <si>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</si>
  <si>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</si>
  <si>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</si>
  <si>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</si>
  <si>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</si>
  <si>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</si>
  <si>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</si>
  <si>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</si>
  <si>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</si>
  <si>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</si>
  <si>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</si>
  <si>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</si>
  <si>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</si>
  <si>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</si>
  <si>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</si>
  <si>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</si>
  <si>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</si>
  <si>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</si>
  <si>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</si>
  <si>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</si>
  <si>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</si>
  <si>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</si>
  <si>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</si>
  <si>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</si>
  <si>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</si>
  <si>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</si>
  <si>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</si>
  <si>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</si>
  <si>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</si>
  <si>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</si>
  <si>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</si>
  <si>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</si>
  <si>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</si>
  <si>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</si>
  <si>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</si>
  <si>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</si>
  <si>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</si>
  <si>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</si>
  <si>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</si>
  <si>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</si>
  <si>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</si>
  <si>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</si>
  <si>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</si>
  <si>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</si>
  <si>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</si>
  <si>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</si>
  <si>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</si>
  <si>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</si>
  <si>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</si>
  <si>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</si>
  <si>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</si>
  <si>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</si>
  <si>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</si>
  <si>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</si>
  <si>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</si>
  <si>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</si>
  <si>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</si>
  <si>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</si>
  <si>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</si>
  <si>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</si>
  <si>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</si>
  <si>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</si>
  <si>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</si>
  <si>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</si>
  <si>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</si>
  <si>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</si>
  <si>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</si>
  <si>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</si>
  <si>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</si>
  <si>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</si>
  <si>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</si>
  <si>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</si>
  <si>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</si>
  <si>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</si>
  <si>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</si>
  <si>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</si>
  <si>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</si>
  <si>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</si>
  <si>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</si>
  <si>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</si>
  <si>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</si>
  <si>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</si>
  <si>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</si>
  <si>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</si>
  <si>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</si>
  <si>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</si>
  <si>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</si>
  <si>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</si>
  <si>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</si>
  <si>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</si>
  <si>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</si>
  <si>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</si>
  <si>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</si>
  <si>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</si>
  <si>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</si>
  <si>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</si>
  <si>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</si>
  <si>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</si>
  <si>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</si>
  <si>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</si>
  <si>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</si>
  <si>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</si>
  <si>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</si>
  <si>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</si>
  <si>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</si>
  <si>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</si>
  <si>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</si>
  <si>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</si>
  <si>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</si>
  <si>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</si>
  <si>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</si>
  <si>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</si>
  <si>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</si>
  <si>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</si>
  <si>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</si>
  <si>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</si>
  <si>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</si>
  <si>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</si>
  <si>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</si>
  <si>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</si>
  <si>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</si>
  <si>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</si>
  <si>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</si>
  <si>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</si>
  <si>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</si>
  <si>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</si>
  <si>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</si>
  <si>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</si>
  <si>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</si>
  <si>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</si>
  <si>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</si>
  <si>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</si>
  <si>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</si>
  <si>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</si>
  <si>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</si>
  <si>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</si>
  <si>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</si>
  <si>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</si>
  <si>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</si>
  <si>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</si>
  <si>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</si>
  <si>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</si>
  <si>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</si>
  <si>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</si>
  <si>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</si>
  <si>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</si>
  <si>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</si>
  <si>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</si>
  <si>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</si>
  <si>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</si>
  <si>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</si>
  <si>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</si>
  <si>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</si>
  <si>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</si>
  <si>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</si>
  <si>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</si>
  <si>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</si>
  <si>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</si>
  <si>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</si>
  <si>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</si>
  <si>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</si>
  <si>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</si>
  <si>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</si>
  <si>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</si>
  <si>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</si>
  <si>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</si>
  <si>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</si>
  <si>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</si>
  <si>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</si>
  <si>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</si>
  <si>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</si>
  <si>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</si>
  <si>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</si>
  <si>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</si>
  <si>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</si>
  <si>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</si>
  <si>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</si>
  <si>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</si>
  <si>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</si>
  <si>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</si>
  <si>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</si>
  <si>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</si>
  <si>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</si>
  <si>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</si>
  <si>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</si>
  <si>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</si>
  <si>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</si>
  <si>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</si>
  <si>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</si>
  <si>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</si>
  <si>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</si>
  <si>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</si>
  <si>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</si>
  <si>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</si>
  <si>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</si>
  <si>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</si>
  <si>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</si>
  <si>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</si>
  <si>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</si>
  <si>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</si>
  <si>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</si>
  <si>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</si>
  <si>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</si>
  <si>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</si>
  <si>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</si>
  <si>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</si>
  <si>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</si>
  <si>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</si>
  <si>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</si>
  <si>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</si>
  <si>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</si>
  <si>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</si>
  <si>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</si>
  <si>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</si>
  <si>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</si>
  <si>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</si>
  <si>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</si>
  <si>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</si>
  <si>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</si>
  <si>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</si>
  <si>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</si>
  <si>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</si>
  <si>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</si>
  <si>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</si>
  <si>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</si>
  <si>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</si>
  <si>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</si>
  <si>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</si>
  <si>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</si>
  <si>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</si>
  <si>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</si>
  <si>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</si>
  <si>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</si>
  <si>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</si>
  <si>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</si>
  <si>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</si>
  <si>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</si>
  <si>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</si>
  <si>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</si>
  <si>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</si>
  <si>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</si>
  <si>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</si>
  <si>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</si>
  <si>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</si>
  <si>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</si>
  <si>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</si>
  <si>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</si>
  <si>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</si>
  <si>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</si>
  <si>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</si>
  <si>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</si>
  <si>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</si>
  <si>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</si>
  <si>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</si>
  <si>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</si>
  <si>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</si>
  <si>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</si>
  <si>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</si>
  <si>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</si>
  <si>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</si>
  <si>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</si>
  <si>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</si>
  <si>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</si>
  <si>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</si>
  <si>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</si>
  <si>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</si>
  <si>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</si>
  <si>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</si>
  <si>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</si>
  <si>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</si>
  <si>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</si>
  <si>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</si>
  <si>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</si>
  <si>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</si>
  <si>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</si>
  <si>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</si>
  <si>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</si>
  <si>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</si>
  <si>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</si>
  <si>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</si>
  <si>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</si>
  <si>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</si>
  <si>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</si>
  <si>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</si>
  <si>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</si>
  <si>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</si>
  <si>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</si>
  <si>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</si>
  <si>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</si>
  <si>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</si>
  <si>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</si>
  <si>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</si>
  <si>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</si>
  <si>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</si>
  <si>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</si>
  <si>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</si>
  <si>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</si>
  <si>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</si>
  <si>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</si>
  <si>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</si>
  <si>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</si>
  <si>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</si>
  <si>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</si>
  <si>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</si>
  <si>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</si>
  <si>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</si>
  <si>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</si>
  <si>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</si>
  <si>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</si>
  <si>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</si>
  <si>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</si>
  <si>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</si>
  <si>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</si>
  <si>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</si>
  <si>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</si>
  <si>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</si>
  <si>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</si>
  <si>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</si>
  <si>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</si>
  <si>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</si>
  <si>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</si>
  <si>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</si>
  <si>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</si>
  <si>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</si>
  <si>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</si>
  <si>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</si>
  <si>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</si>
  <si>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</si>
  <si>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</si>
  <si>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</si>
  <si>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</si>
  <si>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</si>
  <si>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</si>
  <si>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</si>
  <si>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</si>
  <si>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</si>
  <si>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</si>
  <si>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</si>
  <si>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</si>
  <si>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</si>
  <si>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</si>
  <si>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</si>
  <si>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</si>
  <si>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</si>
  <si>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</si>
  <si>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</si>
  <si>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</si>
  <si>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</si>
  <si>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</si>
  <si>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</si>
  <si>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</si>
  <si>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</si>
  <si>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</si>
  <si>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</si>
  <si>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</si>
  <si>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</si>
  <si>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</si>
  <si>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</si>
  <si>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</si>
  <si>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</si>
  <si>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</si>
  <si>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</si>
  <si>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</si>
  <si>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</si>
  <si>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</si>
  <si>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</si>
  <si>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</si>
  <si>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</si>
  <si>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</si>
  <si>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</si>
  <si>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</si>
  <si>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</si>
  <si>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</si>
  <si>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</si>
  <si>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</si>
  <si>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</si>
  <si>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</si>
  <si>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</si>
  <si>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</si>
  <si>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</si>
  <si>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</si>
  <si>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</si>
  <si>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</si>
  <si>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</si>
  <si>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</si>
  <si>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</si>
  <si>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</si>
  <si>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</si>
  <si>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</si>
  <si>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</si>
  <si>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</si>
  <si>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</si>
  <si>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</si>
  <si>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</si>
  <si>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</si>
  <si>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</si>
  <si>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</si>
  <si>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</si>
  <si>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</si>
  <si>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</si>
  <si>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</si>
  <si>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</si>
  <si>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</si>
  <si>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</si>
  <si>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</si>
  <si>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</si>
  <si>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</si>
  <si>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</si>
  <si>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</si>
  <si>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</si>
  <si>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</si>
  <si>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</si>
  <si>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</si>
  <si>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</si>
  <si>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</si>
  <si>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</si>
  <si>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</si>
  <si>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</si>
  <si>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</si>
  <si>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</si>
  <si>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</si>
  <si>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</si>
  <si>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</si>
  <si>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</si>
  <si>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</si>
  <si>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</si>
  <si>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</si>
  <si>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</si>
  <si>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</si>
  <si>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</si>
  <si>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</si>
  <si>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</si>
  <si>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</si>
  <si>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</si>
  <si>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</si>
  <si>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</si>
  <si>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</si>
  <si>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</si>
  <si>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</si>
  <si>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</si>
  <si>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</si>
  <si>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</si>
  <si>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</si>
  <si>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</si>
  <si>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</si>
  <si>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</si>
  <si>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</si>
  <si>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</si>
  <si>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</si>
  <si>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</si>
  <si>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</si>
  <si>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</si>
  <si>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</si>
  <si>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</si>
  <si>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</si>
  <si>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</si>
  <si>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</si>
  <si>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</si>
  <si>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</si>
  <si>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</si>
  <si>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</si>
  <si>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</si>
  <si>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</si>
  <si>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</si>
  <si>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</si>
  <si>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</si>
  <si>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</si>
  <si>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</si>
  <si>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</si>
  <si>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</si>
  <si>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</si>
  <si>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</si>
  <si>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</si>
  <si>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</si>
  <si>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</si>
  <si>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</si>
  <si>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</si>
  <si>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</si>
  <si>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</si>
  <si>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</si>
  <si>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</si>
  <si>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</si>
  <si>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</si>
  <si>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</si>
  <si>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</si>
  <si>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</si>
  <si>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</si>
  <si>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</si>
  <si>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</si>
  <si>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</si>
  <si>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</si>
  <si>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</si>
  <si>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</si>
  <si>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</si>
  <si>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</si>
  <si>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</si>
  <si>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</si>
  <si>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</si>
  <si>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</si>
  <si>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</si>
  <si>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</si>
  <si>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</si>
  <si>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</si>
  <si>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</si>
  <si>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</si>
  <si>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</si>
  <si>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</si>
  <si>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</si>
  <si>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</si>
  <si>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</si>
  <si>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</si>
  <si>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</si>
  <si>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</si>
  <si>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</si>
  <si>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</si>
  <si>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</si>
  <si>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</si>
  <si>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</si>
  <si>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</si>
  <si>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</si>
  <si>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</si>
  <si>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</si>
  <si>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</si>
  <si>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</si>
  <si>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</si>
  <si>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</si>
  <si>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</si>
  <si>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</si>
  <si>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</si>
  <si>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</si>
  <si>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</si>
  <si>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</si>
  <si>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</si>
  <si>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</si>
  <si>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</si>
  <si>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</si>
  <si>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</si>
  <si>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</si>
  <si>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</si>
  <si>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</si>
  <si>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</si>
  <si>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</si>
  <si>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</si>
  <si>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</si>
  <si>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</si>
  <si>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</si>
  <si>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</si>
  <si>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</si>
  <si>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</si>
  <si>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</si>
  <si>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</si>
  <si>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</si>
  <si>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</si>
  <si>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</si>
  <si>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</si>
  <si>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</si>
  <si>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</si>
  <si>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</si>
  <si>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</si>
  <si>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</si>
  <si>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</si>
  <si>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</si>
  <si>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</si>
  <si>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</si>
  <si>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</si>
  <si>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</si>
  <si>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</si>
  <si>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</si>
  <si>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</si>
  <si>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</si>
  <si>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</si>
  <si>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</si>
  <si>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</si>
  <si>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</si>
  <si>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</si>
  <si>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</si>
  <si>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</si>
  <si>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</si>
  <si>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</si>
  <si>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</si>
  <si>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</si>
  <si>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</si>
  <si>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</si>
  <si>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</si>
  <si>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</si>
  <si>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</si>
  <si>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</si>
  <si>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</si>
  <si>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</si>
  <si>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</si>
  <si>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</si>
  <si>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</si>
  <si>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</si>
  <si>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</si>
  <si>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</si>
  <si>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</si>
  <si>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</si>
  <si>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</si>
  <si>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</si>
  <si>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</si>
  <si>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</si>
  <si>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</si>
  <si>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</si>
  <si>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</si>
  <si>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</si>
  <si>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</si>
  <si>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</si>
  <si>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</si>
  <si>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</si>
  <si>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</si>
  <si>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</si>
  <si>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</si>
  <si>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</si>
  <si>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</si>
  <si>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</si>
  <si>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</si>
  <si>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</si>
  <si>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</si>
  <si>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</si>
  <si>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</si>
  <si>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</si>
  <si>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</si>
  <si>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</si>
  <si>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</si>
  <si>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</si>
  <si>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</si>
  <si>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</si>
  <si>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</si>
  <si>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</si>
  <si>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</si>
  <si>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</si>
  <si>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</si>
  <si>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</si>
  <si>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</si>
  <si>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</si>
  <si>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</si>
  <si>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</si>
  <si>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</si>
  <si>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</si>
  <si>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</si>
  <si>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</si>
  <si>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</si>
  <si>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</si>
  <si>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</si>
  <si>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</si>
  <si>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</si>
  <si>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</si>
  <si>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</si>
  <si>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</si>
  <si>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</si>
  <si>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</si>
  <si>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</si>
  <si>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</si>
  <si>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</si>
  <si>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</si>
  <si>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</si>
  <si>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</si>
  <si>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</si>
  <si>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</si>
  <si>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</si>
  <si>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</si>
  <si>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</si>
  <si>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</si>
  <si>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</si>
  <si>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</si>
  <si>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</si>
  <si>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</si>
  <si>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</si>
  <si>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</si>
  <si>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</si>
  <si>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</si>
  <si>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</si>
  <si>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</si>
  <si>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</si>
  <si>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</si>
  <si>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</si>
  <si>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</si>
  <si>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</si>
  <si>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</si>
  <si>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</si>
  <si>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</si>
  <si>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</si>
  <si>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</si>
  <si>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</si>
  <si>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</si>
  <si>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</si>
  <si>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</si>
  <si>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</si>
  <si>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</si>
  <si>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</si>
  <si>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</si>
  <si>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</si>
  <si>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</si>
  <si>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</si>
  <si>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</si>
  <si>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</si>
  <si>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</si>
  <si>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</si>
  <si>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</si>
  <si>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</si>
  <si>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</si>
  <si>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</si>
  <si>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</si>
  <si>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</si>
  <si>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</si>
  <si>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</si>
  <si>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</si>
  <si>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</si>
  <si>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</si>
  <si>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</si>
  <si>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</si>
  <si>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</si>
  <si>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</si>
  <si>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</si>
  <si>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</si>
  <si>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</si>
  <si>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</si>
  <si>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</si>
  <si>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</si>
  <si>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</si>
  <si>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</si>
  <si>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</si>
  <si>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</si>
  <si>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</si>
  <si>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</si>
  <si>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</si>
  <si>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</si>
  <si>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</si>
  <si>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</si>
  <si>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</si>
  <si>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</si>
  <si>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</si>
  <si>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</si>
  <si>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</si>
  <si>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</si>
  <si>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</si>
  <si>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</si>
  <si>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</si>
  <si>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</si>
  <si>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</si>
  <si>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</si>
  <si>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</si>
  <si>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</si>
  <si>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</si>
  <si>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</si>
  <si>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</si>
  <si>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</si>
  <si>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</si>
  <si>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</si>
  <si>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</si>
  <si>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</si>
  <si>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</si>
  <si>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</si>
  <si>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</si>
  <si>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</si>
  <si>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</si>
  <si>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</si>
  <si>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</si>
  <si>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</si>
  <si>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</si>
  <si>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</si>
  <si>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</si>
  <si>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</si>
  <si>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</si>
  <si>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</si>
  <si>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</si>
  <si>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</si>
  <si>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</si>
  <si>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</si>
  <si>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</si>
  <si>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</si>
  <si>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</si>
  <si>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</si>
  <si>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</si>
  <si>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</si>
  <si>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</si>
  <si>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</si>
  <si>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</si>
  <si>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</si>
  <si>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</si>
  <si>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</si>
  <si>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</si>
  <si>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</si>
  <si>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</si>
  <si>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</si>
  <si>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</si>
  <si>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</si>
  <si>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</si>
  <si>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</si>
  <si>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</si>
  <si>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</si>
  <si>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</si>
  <si>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</si>
  <si>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</si>
  <si>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</si>
  <si>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</si>
  <si>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</si>
  <si>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</si>
  <si>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</si>
  <si>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</si>
  <si>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</si>
  <si>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</si>
  <si>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</si>
  <si>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</si>
  <si>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</si>
  <si>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</si>
  <si>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</si>
  <si>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</si>
  <si>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</si>
  <si>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</si>
  <si>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</si>
  <si>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</si>
  <si>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</si>
  <si>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</si>
  <si>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</si>
  <si>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</si>
  <si>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</si>
  <si>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</si>
  <si>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</si>
  <si>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</si>
  <si>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</si>
  <si>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</si>
  <si>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</si>
  <si>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</si>
  <si>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</si>
  <si>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</si>
  <si>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</si>
  <si>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</si>
  <si>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</si>
  <si>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</si>
  <si>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</si>
  <si>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</si>
  <si>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</si>
  <si>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</si>
  <si>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</si>
  <si>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</si>
  <si>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</si>
  <si>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</si>
  <si>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</si>
  <si>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</si>
  <si>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</si>
  <si>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</si>
  <si>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</si>
  <si>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</si>
  <si>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</si>
  <si>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</si>
  <si>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</si>
  <si>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</si>
  <si>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</si>
  <si>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</si>
  <si>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</si>
  <si>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</si>
  <si>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</si>
  <si>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</si>
  <si>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</si>
  <si>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</si>
  <si>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</si>
  <si>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</si>
  <si>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</si>
  <si>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</si>
  <si>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</si>
  <si>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</si>
  <si>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</si>
  <si>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</si>
  <si>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</si>
  <si>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</si>
  <si>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</si>
  <si>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</si>
  <si>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</si>
  <si>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</si>
  <si>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</si>
  <si>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</si>
  <si>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</si>
  <si>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</si>
  <si>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</si>
  <si>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</si>
  <si>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</si>
  <si>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</si>
  <si>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</si>
  <si>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</si>
  <si>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</si>
  <si>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</si>
  <si>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</si>
  <si>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</si>
  <si>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</si>
  <si>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</si>
  <si>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</si>
  <si>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</si>
  <si>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</si>
  <si>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</si>
  <si>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</si>
  <si>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</si>
  <si>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</si>
  <si>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</si>
  <si>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</si>
  <si>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</si>
  <si>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</si>
  <si>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</si>
  <si>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</si>
  <si>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</si>
  <si>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</si>
  <si>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</si>
  <si>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</si>
  <si>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</si>
  <si>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</si>
  <si>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</si>
  <si>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</si>
  <si>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</si>
  <si>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</si>
  <si>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</si>
  <si>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</si>
  <si>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</si>
  <si>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</si>
  <si>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</si>
  <si>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</si>
  <si>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</si>
  <si>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</si>
  <si>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</si>
  <si>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</si>
  <si>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</si>
  <si>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</si>
  <si>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</si>
  <si>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</si>
  <si>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</si>
  <si>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</si>
  <si>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</si>
  <si>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</si>
  <si>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</si>
  <si>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</si>
  <si>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</si>
  <si>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</si>
  <si>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</si>
  <si>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</si>
  <si>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</si>
  <si>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</si>
  <si>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</si>
  <si>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</si>
  <si>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</si>
  <si>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</si>
  <si>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</si>
  <si>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</si>
  <si>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</si>
  <si>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</si>
  <si>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</si>
  <si>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</si>
  <si>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</si>
  <si>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</si>
  <si>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</si>
  <si>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</si>
  <si>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</si>
  <si>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</si>
  <si>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</si>
  <si>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</si>
  <si>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</si>
  <si>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</si>
  <si>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</si>
  <si>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</si>
  <si>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</si>
  <si>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</si>
  <si>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</si>
  <si>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</si>
  <si>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</si>
  <si>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</si>
  <si>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</si>
  <si>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</si>
  <si>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</si>
  <si>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</si>
  <si>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</si>
  <si>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</si>
  <si>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</si>
  <si>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</si>
  <si>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</si>
  <si>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</si>
  <si>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</si>
  <si>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</si>
  <si>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</si>
  <si>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</si>
  <si>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</si>
  <si>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</si>
  <si>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</si>
  <si>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</si>
  <si>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</si>
  <si>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</si>
  <si>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</si>
  <si>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</si>
  <si>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</si>
  <si>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</si>
  <si>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</si>
  <si>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</si>
  <si>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</si>
  <si>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</si>
  <si>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</si>
  <si>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</si>
  <si>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</si>
  <si>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</si>
  <si>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</si>
  <si>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</si>
  <si>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</si>
  <si>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</si>
  <si>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</si>
  <si>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</si>
  <si>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</si>
  <si>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</si>
  <si>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</si>
  <si>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</si>
  <si>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</si>
  <si>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</si>
  <si>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</si>
  <si>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</si>
  <si>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</si>
  <si>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</si>
  <si>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</si>
  <si>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</si>
  <si>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</si>
  <si>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</si>
  <si>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</si>
  <si>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</si>
  <si>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</si>
  <si>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</si>
  <si>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</si>
  <si>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</si>
  <si>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</si>
  <si>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</si>
  <si>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</si>
  <si>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</si>
  <si>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</si>
  <si>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</si>
  <si>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</si>
  <si>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</si>
  <si>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</si>
  <si>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</si>
  <si>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</si>
  <si>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</si>
  <si>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</si>
  <si>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</si>
  <si>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</si>
  <si>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</si>
  <si>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</si>
  <si>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</si>
  <si>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</si>
  <si>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</si>
  <si>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</si>
  <si>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</si>
  <si>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</si>
  <si>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</si>
  <si>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</si>
  <si>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</si>
  <si>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</si>
  <si>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</si>
  <si>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</si>
  <si>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</si>
  <si>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</si>
  <si>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</si>
  <si>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</si>
  <si>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</si>
  <si>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</si>
  <si>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</si>
  <si>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</si>
  <si>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</si>
  <si>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</si>
  <si>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</si>
  <si>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</si>
  <si>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</si>
  <si>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</si>
  <si>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</si>
  <si>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</si>
  <si>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</si>
  <si>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</si>
  <si>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</si>
  <si>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</si>
  <si>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</si>
  <si>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</si>
  <si>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</si>
  <si>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</si>
  <si>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</si>
  <si>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</si>
  <si>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</si>
  <si>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</si>
  <si>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</si>
  <si>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</si>
  <si>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</si>
  <si>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</si>
  <si>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</si>
  <si>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</si>
  <si>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</si>
  <si>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</si>
  <si>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</si>
  <si>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</si>
  <si>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</si>
  <si>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</si>
  <si>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</si>
  <si>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</si>
  <si>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</si>
  <si>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</si>
  <si>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</si>
  <si>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</si>
  <si>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</si>
  <si>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</si>
  <si>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</si>
  <si>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</si>
  <si>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</si>
  <si>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</si>
  <si>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</si>
  <si>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</si>
  <si>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</si>
  <si>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</si>
  <si>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</si>
  <si>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</si>
  <si>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</si>
  <si>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</si>
  <si>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</si>
  <si>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</si>
  <si>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</si>
  <si>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</si>
  <si>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</si>
  <si>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</si>
  <si>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</si>
  <si>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</si>
  <si>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</si>
  <si>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</si>
  <si>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</si>
  <si>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</si>
  <si>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</si>
  <si>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</si>
  <si>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</si>
  <si>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</si>
  <si>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</si>
  <si>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</si>
  <si>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</si>
  <si>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</si>
  <si>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</si>
  <si>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</si>
  <si>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</si>
  <si>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</si>
  <si>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</si>
  <si>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</si>
  <si>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</si>
  <si>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</si>
  <si>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</si>
  <si>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</si>
  <si>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</si>
  <si>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</si>
  <si>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</si>
  <si>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</si>
  <si>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</si>
  <si>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</si>
  <si>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</si>
  <si>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</si>
  <si>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</si>
  <si>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</si>
  <si>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</si>
  <si>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</si>
  <si>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</si>
  <si>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</si>
  <si>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</si>
  <si>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</si>
  <si>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</si>
  <si>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</si>
  <si>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</si>
  <si>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</si>
  <si>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</si>
  <si>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</si>
  <si>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</si>
  <si>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</si>
  <si>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</si>
  <si>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</si>
  <si>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</si>
  <si>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</si>
  <si>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</si>
  <si>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</si>
  <si>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</si>
  <si>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</si>
  <si>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</si>
  <si>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</si>
  <si>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</si>
  <si>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</si>
  <si>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</si>
  <si>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</si>
  <si>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</si>
  <si>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</si>
  <si>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</si>
  <si>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</si>
  <si>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</si>
  <si>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</si>
  <si>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</si>
  <si>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</si>
  <si>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</si>
  <si>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</si>
  <si>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</si>
  <si>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</si>
  <si>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</si>
  <si>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</si>
  <si>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</si>
  <si>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</si>
  <si>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</si>
  <si>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</si>
  <si>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</si>
  <si>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</si>
  <si>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</si>
  <si>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</si>
  <si>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</si>
  <si>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</si>
  <si>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</si>
  <si>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</si>
  <si>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</si>
  <si>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</si>
  <si>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</si>
  <si>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</si>
  <si>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</si>
  <si>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</si>
  <si>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</si>
  <si>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</si>
  <si>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</si>
  <si>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</si>
  <si>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</si>
  <si>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</si>
  <si>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</si>
  <si>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</si>
  <si>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</si>
  <si>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</si>
  <si>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</si>
  <si>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</si>
  <si>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</si>
  <si>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</si>
  <si>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</si>
  <si>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</si>
  <si>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</si>
  <si>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</si>
  <si>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</si>
  <si>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</si>
  <si>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</si>
  <si>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</si>
  <si>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</si>
  <si>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</si>
  <si>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</si>
  <si>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</si>
  <si>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</si>
  <si>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</si>
  <si>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</si>
  <si>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</si>
  <si>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</si>
  <si>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</si>
  <si>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</si>
  <si>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</si>
  <si>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</si>
  <si>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</si>
  <si>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</si>
  <si>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</si>
  <si>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</si>
  <si>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</si>
  <si>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</si>
  <si>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</si>
  <si>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</si>
  <si>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</si>
  <si>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</si>
  <si>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</si>
  <si>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</si>
  <si>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</si>
  <si>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</si>
  <si>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</si>
  <si>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</si>
  <si>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</si>
  <si>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</si>
  <si>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</si>
  <si>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</si>
  <si>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</si>
  <si>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</si>
  <si>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</si>
  <si>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</si>
  <si>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</si>
  <si>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</si>
  <si>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</si>
  <si>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</si>
  <si>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</si>
  <si>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</si>
  <si>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</si>
  <si>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</si>
  <si>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</si>
  <si>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</si>
  <si>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</si>
  <si>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</si>
  <si>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</si>
  <si>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</si>
  <si>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</si>
  <si>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</si>
  <si>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</si>
  <si>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</si>
  <si>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</si>
  <si>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</si>
  <si>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</si>
  <si>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</si>
  <si>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</si>
  <si>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</si>
  <si>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</si>
  <si>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</si>
  <si>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</si>
  <si>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</si>
  <si>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</si>
  <si>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</si>
  <si>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</si>
  <si>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</si>
  <si>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</si>
  <si>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</si>
  <si>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</si>
  <si>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</si>
  <si>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</si>
  <si>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</si>
  <si>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</si>
  <si>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</si>
  <si>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</si>
  <si>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</si>
  <si>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</si>
  <si>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</si>
  <si>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</si>
  <si>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</si>
  <si>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</si>
  <si>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</si>
  <si>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</si>
  <si>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</si>
  <si>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</si>
  <si>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</si>
  <si>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</si>
  <si>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</si>
  <si>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</si>
  <si>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</si>
  <si>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</si>
  <si>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</si>
  <si>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</si>
  <si>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</si>
  <si>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</si>
  <si>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</si>
  <si>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</si>
  <si>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</si>
  <si>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</si>
  <si>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</si>
  <si>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</si>
  <si>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</si>
  <si>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</si>
  <si>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</si>
  <si>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</si>
  <si>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</si>
  <si>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</si>
  <si>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</si>
  <si>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</si>
  <si>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</si>
  <si>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</si>
  <si>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</si>
  <si>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</si>
  <si>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</si>
  <si>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</si>
  <si>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</si>
  <si>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</si>
  <si>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</si>
  <si>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</si>
  <si>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</si>
  <si>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</si>
  <si>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</si>
  <si>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</si>
  <si>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</si>
  <si>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</si>
  <si>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</si>
  <si>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</si>
  <si>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</si>
  <si>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</si>
  <si>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</si>
  <si>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</si>
  <si>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</si>
  <si>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</si>
  <si>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</si>
  <si>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</si>
  <si>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</si>
  <si>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</si>
  <si>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</si>
  <si>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</si>
  <si>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</si>
  <si>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</si>
  <si>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</si>
  <si>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</si>
  <si>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</si>
  <si>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</si>
  <si>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</si>
  <si>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</si>
  <si>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</si>
  <si>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</si>
  <si>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</si>
  <si>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</si>
  <si>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</si>
  <si>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</si>
  <si>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</si>
  <si>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</si>
  <si>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</si>
  <si>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</si>
  <si>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</si>
  <si>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</si>
  <si>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</si>
  <si>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</si>
  <si>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</si>
  <si>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</si>
  <si>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</si>
  <si>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</si>
  <si>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</si>
  <si>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</si>
  <si>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</si>
  <si>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</si>
  <si>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</si>
  <si>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</si>
  <si>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</si>
  <si>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</si>
  <si>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</si>
  <si>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</si>
  <si>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</si>
  <si>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</si>
  <si>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</si>
  <si>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</si>
  <si>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</si>
  <si>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</si>
  <si>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</si>
  <si>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</si>
  <si>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</si>
  <si>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</si>
  <si>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</si>
  <si>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</si>
  <si>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</si>
  <si>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</si>
  <si>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</si>
  <si>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</si>
  <si>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</si>
  <si>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</si>
  <si>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</si>
  <si>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</si>
  <si>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</si>
  <si>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</si>
  <si>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</si>
  <si>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</si>
  <si>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</si>
  <si>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</si>
  <si>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</si>
  <si>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</si>
  <si>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</si>
  <si>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</si>
  <si>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</si>
  <si>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</si>
  <si>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</si>
  <si>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</si>
  <si>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</si>
  <si>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</si>
  <si>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</si>
  <si>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</si>
  <si>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</si>
  <si>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</si>
  <si>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</si>
  <si>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</si>
  <si>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</si>
  <si>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</si>
  <si>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</si>
  <si>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</si>
  <si>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</si>
  <si>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</si>
  <si>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</si>
  <si>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</si>
  <si>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</si>
  <si>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</si>
  <si>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</si>
  <si>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</si>
  <si>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</si>
  <si>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</si>
  <si>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</si>
  <si>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</si>
  <si>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</si>
  <si>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</si>
  <si>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</si>
  <si>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</si>
  <si>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</si>
  <si>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</si>
  <si>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</si>
  <si>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</si>
  <si>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</si>
  <si>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</si>
  <si>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</si>
  <si>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</si>
  <si>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</si>
  <si>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</si>
  <si>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</si>
  <si>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</si>
  <si>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</si>
  <si>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</si>
  <si>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</si>
  <si>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</si>
  <si>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</si>
  <si>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</si>
  <si>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</si>
  <si>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</si>
  <si>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</si>
  <si>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</si>
  <si>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</si>
  <si>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</si>
  <si>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</si>
  <si>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</si>
  <si>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</si>
  <si>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</si>
  <si>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</si>
  <si>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</si>
  <si>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</si>
  <si>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</si>
  <si>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</si>
  <si>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</si>
  <si>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</si>
  <si>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</si>
  <si>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</si>
  <si>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</si>
  <si>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</si>
  <si>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</si>
  <si>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</si>
  <si>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</si>
  <si>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</si>
  <si>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</si>
  <si>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</si>
  <si>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</si>
  <si>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</si>
  <si>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</si>
  <si>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</si>
  <si>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</si>
  <si>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</si>
  <si>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</si>
  <si>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</si>
  <si>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</si>
  <si>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</si>
  <si>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</si>
  <si>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</si>
  <si>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</si>
  <si>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</si>
  <si>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</si>
  <si>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</si>
  <si>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</si>
  <si>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</si>
  <si>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</si>
  <si>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</si>
  <si>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</si>
  <si>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</si>
  <si>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</si>
  <si>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</si>
  <si>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</si>
  <si>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</si>
  <si>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</si>
  <si>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</si>
  <si>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</si>
  <si>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</si>
  <si>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</si>
  <si>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</si>
  <si>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</si>
  <si>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</si>
  <si>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</si>
  <si>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</si>
  <si>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</si>
  <si>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</si>
  <si>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</si>
  <si>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</si>
  <si>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</si>
  <si>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</si>
  <si>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</si>
  <si>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</si>
  <si>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</si>
  <si>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</si>
  <si>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</si>
  <si>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</si>
  <si>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</si>
  <si>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</si>
  <si>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</si>
  <si>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</si>
  <si>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</si>
  <si>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</si>
  <si>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</si>
  <si>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</si>
  <si>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</si>
  <si>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</si>
  <si>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</si>
  <si>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</si>
  <si>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</si>
  <si>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</si>
  <si>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</si>
  <si>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</si>
  <si>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</si>
  <si>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</si>
  <si>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</si>
  <si>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</si>
  <si>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</si>
  <si>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</si>
  <si>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</si>
  <si>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</si>
  <si>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</si>
  <si>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</si>
  <si>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</si>
  <si>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</si>
  <si>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</si>
  <si>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</si>
  <si>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</si>
  <si>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</si>
  <si>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</si>
  <si>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</si>
  <si>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</si>
  <si>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</si>
  <si>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</si>
  <si>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</si>
  <si>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</si>
  <si>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</si>
  <si>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</si>
  <si>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</si>
  <si>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</si>
  <si>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</si>
  <si>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</si>
  <si>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</si>
  <si>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</si>
  <si>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</si>
  <si>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</si>
  <si>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</si>
  <si>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</si>
  <si>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</si>
  <si>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</si>
  <si>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</si>
  <si>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</si>
  <si>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</si>
  <si>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</si>
  <si>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</si>
  <si>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</si>
  <si>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</si>
  <si>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</si>
  <si>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</si>
  <si>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</si>
  <si>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</si>
  <si>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</si>
  <si>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</si>
  <si>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</si>
  <si>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</si>
  <si>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</si>
  <si>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</si>
  <si>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</si>
  <si>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</si>
  <si>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</si>
  <si>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</si>
  <si>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</si>
  <si>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</si>
  <si>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</si>
  <si>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</si>
  <si>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</si>
  <si>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</si>
  <si>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</si>
  <si>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</si>
  <si>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</si>
  <si>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</si>
  <si>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</si>
  <si>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</si>
  <si>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</si>
  <si>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</si>
  <si>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</si>
  <si>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</si>
  <si>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</si>
  <si>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</si>
  <si>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</si>
  <si>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</si>
  <si>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</si>
  <si>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</si>
  <si>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</si>
  <si>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</si>
  <si>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</si>
  <si>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</si>
  <si>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</si>
  <si>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</si>
  <si>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</si>
  <si>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</si>
  <si>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</si>
  <si>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</si>
  <si>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</si>
  <si>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</si>
  <si>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</si>
  <si>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</si>
  <si>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</si>
  <si>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</si>
  <si>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</si>
  <si>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</si>
  <si>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</si>
  <si>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</si>
  <si>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</si>
  <si>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</si>
  <si>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</si>
  <si>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</si>
  <si>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</si>
  <si>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</si>
  <si>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</si>
  <si>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</si>
  <si>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</si>
  <si>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</si>
  <si>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</si>
  <si>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</si>
  <si>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</si>
  <si>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</si>
  <si>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</si>
  <si>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</si>
  <si>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</si>
  <si>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</si>
  <si>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</si>
  <si>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</si>
  <si>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</si>
  <si>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</si>
  <si>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</si>
  <si>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</si>
  <si>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</si>
  <si>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</si>
  <si>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</si>
  <si>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</si>
  <si>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</si>
  <si>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</si>
  <si>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</si>
  <si>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</si>
  <si>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</si>
  <si>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</si>
  <si>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</si>
  <si>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</si>
  <si>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</si>
  <si>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</si>
  <si>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</si>
  <si>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</si>
  <si>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</si>
  <si>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</si>
  <si>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</si>
  <si>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</si>
  <si>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</si>
  <si>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</si>
  <si>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</si>
  <si>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</si>
  <si>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</si>
  <si>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</si>
  <si>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</si>
  <si>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</si>
  <si>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</si>
  <si>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</si>
  <si>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</si>
  <si>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</si>
  <si>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</si>
  <si>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</si>
  <si>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</si>
  <si>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</si>
  <si>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</si>
  <si>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</si>
  <si>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</si>
  <si>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</si>
  <si>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</si>
  <si>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</si>
  <si>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</si>
  <si>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</si>
  <si>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</si>
  <si>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</si>
  <si>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</si>
  <si>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</si>
  <si>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</si>
  <si>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</si>
  <si>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</si>
  <si>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</si>
  <si>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</si>
  <si>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</si>
  <si>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</si>
  <si>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</si>
  <si>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</si>
  <si>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</si>
  <si>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</si>
  <si>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</si>
  <si>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</si>
  <si>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</si>
  <si>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</si>
  <si>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</si>
  <si>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</si>
  <si>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</si>
  <si>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</si>
  <si>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</si>
  <si>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</si>
  <si>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</si>
  <si>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</si>
  <si>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</si>
  <si>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</si>
  <si>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</si>
  <si>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</si>
  <si>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</si>
  <si>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</si>
  <si>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</si>
  <si>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</si>
  <si>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</si>
  <si>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</si>
  <si>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</si>
  <si>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</si>
  <si>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</si>
  <si>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</si>
  <si>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</si>
  <si>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</si>
  <si>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</si>
  <si>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</si>
  <si>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</si>
  <si>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</si>
  <si>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</si>
  <si>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</si>
  <si>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</si>
  <si>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</si>
  <si>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</si>
  <si>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</si>
  <si>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</si>
  <si>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</si>
  <si>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</si>
  <si>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</si>
  <si>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</si>
  <si>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</si>
  <si>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</si>
  <si>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</si>
  <si>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</si>
  <si>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</si>
  <si>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</si>
  <si>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</si>
  <si>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</si>
  <si>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</si>
  <si>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</si>
  <si>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</si>
  <si>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</si>
  <si>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</si>
  <si>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</si>
  <si>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</si>
  <si>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</si>
  <si>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</si>
  <si>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</si>
  <si>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</si>
  <si>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</si>
  <si>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</si>
  <si>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</si>
  <si>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</si>
  <si>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</si>
  <si>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</si>
  <si>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</si>
  <si>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</si>
  <si>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</si>
  <si>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</si>
  <si>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</si>
  <si>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</si>
  <si>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</si>
  <si>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</si>
  <si>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</si>
  <si>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</si>
  <si>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</si>
  <si>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</si>
  <si>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</si>
  <si>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</si>
  <si>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</si>
  <si>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</si>
  <si>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</si>
  <si>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</si>
  <si>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</si>
  <si>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</si>
  <si>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</si>
  <si>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</si>
  <si>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</si>
  <si>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</si>
  <si>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</si>
  <si>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</si>
  <si>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</si>
  <si>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</si>
  <si>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</si>
  <si>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</si>
  <si>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</si>
  <si>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</si>
  <si>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</si>
  <si>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</si>
  <si>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</si>
  <si>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</si>
  <si>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</si>
  <si>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</si>
  <si>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</si>
  <si>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</si>
  <si>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</si>
  <si>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</si>
  <si>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</si>
  <si>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</si>
  <si>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</si>
  <si>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</si>
  <si>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</si>
  <si>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</si>
  <si>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</si>
  <si>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</si>
  <si>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</si>
  <si>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</si>
  <si>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</si>
  <si>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</si>
  <si>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</si>
  <si>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</si>
  <si>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</si>
  <si>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</si>
  <si>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</si>
  <si>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</si>
  <si>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</si>
  <si>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</si>
  <si>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</si>
  <si>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</si>
  <si>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</si>
  <si>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</si>
  <si>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</si>
  <si>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</si>
  <si>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</si>
  <si>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</si>
  <si>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</si>
  <si>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</si>
  <si>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</si>
  <si>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</si>
  <si>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</si>
  <si>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</si>
  <si>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</si>
  <si>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</si>
  <si>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</si>
  <si>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</si>
  <si>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</si>
  <si>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</si>
  <si>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</si>
  <si>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</si>
  <si>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</si>
  <si>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</si>
  <si>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</si>
  <si>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</si>
  <si>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</si>
  <si>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</si>
  <si>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</si>
  <si>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</si>
  <si>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</si>
  <si>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</si>
  <si>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</si>
  <si>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</si>
  <si>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</si>
  <si>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</si>
  <si>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</si>
  <si>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</si>
  <si>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</si>
  <si>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</si>
  <si>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</si>
  <si>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</si>
  <si>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</si>
  <si>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</si>
  <si>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</si>
  <si>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</si>
  <si>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</si>
  <si>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</si>
  <si>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</si>
  <si>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</si>
  <si>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</si>
  <si>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</si>
  <si>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</si>
  <si>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</si>
  <si>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</si>
  <si>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</si>
  <si>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</si>
  <si>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</si>
  <si>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</si>
  <si>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</si>
  <si>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</si>
  <si>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</si>
  <si>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</si>
  <si>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</si>
  <si>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</si>
  <si>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</si>
  <si>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</si>
  <si>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</si>
  <si>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</si>
  <si>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</si>
  <si>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</si>
  <si>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</si>
  <si>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</si>
  <si>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</si>
  <si>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</si>
  <si>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</si>
  <si>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</si>
  <si>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</si>
  <si>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</si>
  <si>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</si>
  <si>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</si>
  <si>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</si>
  <si>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</si>
  <si>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</si>
  <si>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</si>
  <si>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</si>
  <si>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</si>
  <si>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</si>
  <si>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</si>
  <si>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</si>
  <si>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</si>
  <si>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</si>
  <si>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</si>
  <si>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</si>
  <si>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</si>
  <si>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</si>
  <si>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</si>
  <si>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</si>
  <si>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</si>
  <si>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</si>
  <si>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</si>
  <si>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</si>
  <si>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</si>
  <si>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</si>
  <si>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</si>
  <si>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</si>
  <si>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</si>
  <si>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</si>
  <si>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</si>
  <si>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</si>
  <si>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</si>
  <si>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</si>
  <si>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</si>
  <si>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</si>
  <si>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</si>
  <si>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</si>
  <si>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</si>
  <si>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</si>
  <si>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</si>
  <si>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</si>
  <si>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</si>
  <si>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</si>
  <si>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</si>
  <si>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</si>
  <si>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</si>
  <si>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</si>
  <si>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</si>
  <si>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</si>
  <si>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</si>
  <si>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</si>
  <si>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</si>
  <si>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</si>
  <si>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</si>
  <si>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</si>
  <si>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</si>
  <si>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</si>
  <si>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</si>
  <si>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</si>
  <si>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</si>
  <si>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</si>
  <si>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</si>
  <si>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</si>
  <si>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</si>
  <si>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</si>
  <si>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</si>
  <si>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</si>
  <si>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</si>
  <si>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</si>
  <si>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</si>
  <si>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</si>
  <si>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</si>
  <si>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</si>
  <si>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</si>
  <si>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</si>
  <si>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</si>
  <si>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</si>
  <si>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</si>
  <si>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</si>
  <si>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</si>
  <si>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</si>
  <si>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</si>
  <si>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</si>
  <si>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</si>
  <si>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</si>
  <si>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</si>
  <si>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</si>
  <si>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</si>
  <si>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</si>
  <si>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</si>
  <si>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</si>
  <si>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</si>
  <si>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</si>
  <si>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</si>
  <si>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</si>
  <si>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</si>
  <si>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</si>
  <si>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</si>
  <si>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</si>
  <si>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</si>
  <si>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</si>
  <si>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</si>
  <si>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</si>
  <si>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</si>
  <si>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</si>
  <si>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</si>
  <si>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</si>
  <si>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</si>
  <si>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</si>
  <si>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</si>
  <si>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</si>
  <si>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</si>
  <si>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</si>
  <si>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</si>
  <si>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</si>
  <si>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</si>
  <si>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</si>
  <si>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</si>
  <si>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</si>
  <si>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</si>
  <si>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</si>
  <si>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</si>
  <si>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</si>
  <si>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</si>
  <si>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</si>
  <si>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</si>
  <si>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</si>
  <si>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</si>
  <si>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</si>
  <si>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</si>
  <si>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</si>
  <si>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</si>
  <si>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</si>
  <si>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</si>
  <si>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</si>
  <si>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</si>
  <si>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</si>
  <si>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</si>
  <si>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</si>
  <si>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</si>
  <si>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</si>
  <si>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</si>
  <si>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</si>
  <si>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</si>
  <si>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</si>
  <si>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</si>
  <si>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</si>
  <si>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</si>
  <si>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</si>
  <si>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</si>
  <si>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</si>
  <si>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</si>
  <si>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</si>
  <si>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</si>
  <si>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</si>
  <si>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</si>
  <si>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</si>
  <si>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</si>
  <si>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</si>
  <si>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</si>
  <si>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</si>
  <si>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</si>
  <si>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</si>
  <si>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</si>
  <si>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</si>
  <si>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</si>
  <si>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</si>
  <si>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</si>
  <si>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</si>
  <si>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</si>
  <si>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</si>
  <si>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</si>
  <si>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</si>
  <si>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</si>
  <si>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</si>
  <si>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</si>
  <si>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</si>
  <si>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</si>
  <si>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</si>
  <si>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</si>
  <si>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</si>
  <si>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</si>
  <si>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</si>
  <si>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</si>
  <si>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</si>
  <si>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</si>
  <si>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</si>
  <si>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</si>
  <si>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</si>
  <si>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</si>
  <si>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</si>
  <si>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</si>
  <si>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</si>
  <si>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</si>
  <si>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</si>
  <si>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</si>
  <si>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</si>
  <si>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</si>
  <si>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</si>
  <si>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</si>
  <si>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</si>
  <si>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</si>
  <si>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</si>
  <si>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</si>
  <si>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</si>
  <si>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</si>
  <si>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</si>
  <si>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</si>
  <si>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</si>
  <si>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</si>
  <si>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</si>
  <si>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</si>
  <si>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</si>
  <si>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</si>
  <si>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</si>
  <si>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</si>
  <si>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</si>
  <si>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</si>
  <si>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</si>
  <si>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</si>
  <si>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</si>
  <si>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</si>
  <si>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</si>
  <si>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</si>
  <si>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</si>
  <si>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</si>
  <si>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</si>
  <si>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</si>
  <si>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</si>
  <si>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</si>
  <si>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</si>
  <si>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</si>
  <si>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</si>
  <si>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</si>
  <si>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</si>
  <si>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</si>
  <si>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</si>
  <si>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</si>
  <si>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</si>
  <si>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</si>
  <si>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</si>
  <si>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</si>
  <si>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</si>
  <si>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</si>
  <si>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</si>
  <si>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</si>
  <si>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</si>
  <si>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</si>
  <si>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</si>
  <si>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</si>
  <si>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</si>
  <si>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</si>
  <si>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</si>
  <si>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</si>
  <si>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</si>
  <si>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</si>
  <si>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</si>
  <si>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</si>
  <si>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</si>
  <si>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</si>
  <si>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</si>
  <si>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</si>
  <si>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</si>
  <si>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</si>
  <si>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</si>
  <si>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</si>
  <si>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</si>
  <si>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</si>
  <si>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</si>
  <si>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</si>
  <si>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</si>
  <si>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</si>
  <si>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</si>
  <si>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</si>
  <si>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</si>
  <si>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</si>
  <si>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</si>
  <si>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</si>
  <si>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</si>
  <si>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</si>
  <si>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</si>
  <si>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</si>
  <si>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</si>
  <si>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</si>
  <si>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</si>
  <si>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</si>
  <si>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</si>
  <si>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</si>
  <si>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</si>
  <si>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</si>
  <si>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</si>
  <si>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</si>
  <si>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</si>
  <si>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</si>
  <si>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</si>
  <si>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</si>
  <si>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</si>
  <si>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</si>
  <si>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</si>
  <si>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</si>
  <si>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</si>
  <si>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</si>
  <si>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</si>
  <si>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</si>
  <si>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</si>
  <si>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</si>
  <si>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</si>
  <si>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</si>
  <si>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</si>
  <si>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</si>
  <si>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</si>
  <si>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</si>
  <si>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</si>
  <si>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</si>
  <si>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</si>
  <si>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</si>
  <si>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</si>
  <si>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</si>
  <si>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</si>
  <si>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</si>
  <si>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</si>
  <si>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</si>
  <si>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</si>
  <si>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</si>
  <si>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</si>
  <si>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</si>
  <si>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</si>
  <si>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</si>
  <si>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</si>
  <si>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</si>
  <si>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</si>
  <si>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</si>
  <si>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</si>
  <si>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</si>
  <si>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</si>
  <si>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</si>
  <si>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</si>
  <si>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</si>
  <si>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</si>
  <si>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</si>
  <si>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</si>
  <si>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</si>
  <si>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</si>
  <si>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</si>
  <si>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</si>
  <si>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</si>
  <si>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</si>
  <si>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</si>
  <si>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</si>
  <si>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</si>
  <si>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</si>
  <si>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</si>
  <si>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</si>
  <si>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</si>
  <si>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</si>
  <si>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</si>
  <si>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</si>
  <si>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</si>
  <si>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</si>
  <si>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</si>
  <si>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</si>
  <si>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</si>
  <si>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</si>
  <si>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</si>
  <si>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</si>
  <si>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</si>
  <si>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</si>
  <si>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</si>
  <si>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</si>
  <si>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</si>
  <si>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</si>
  <si>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</si>
  <si>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</si>
  <si>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</si>
  <si>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</si>
  <si>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</si>
  <si>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</si>
  <si>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</si>
  <si>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</si>
  <si>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</si>
  <si>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</si>
  <si>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</si>
  <si>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</si>
  <si>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</si>
  <si>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</si>
  <si>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</si>
  <si>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</si>
  <si>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</si>
  <si>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</si>
  <si>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</si>
  <si>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</si>
  <si>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</si>
  <si>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</si>
  <si>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</si>
  <si>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</si>
  <si>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</si>
  <si>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</si>
  <si>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</si>
  <si>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</si>
  <si>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</si>
  <si>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</si>
  <si>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</si>
  <si>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</si>
  <si>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</si>
  <si>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</si>
  <si>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</si>
  <si>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</si>
  <si>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</si>
  <si>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</si>
  <si>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</si>
  <si>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</si>
  <si>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</si>
  <si>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</si>
  <si>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</si>
  <si>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</si>
  <si>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</si>
  <si>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</si>
  <si>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</si>
  <si>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</si>
  <si>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</si>
  <si>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</si>
  <si>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</si>
  <si>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</si>
  <si>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</si>
  <si>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</si>
  <si>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</si>
  <si>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</si>
  <si>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</si>
  <si>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</si>
  <si>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</si>
  <si>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</si>
  <si>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</si>
  <si>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</si>
  <si>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</si>
  <si>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</si>
  <si>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</si>
  <si>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</si>
  <si>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</si>
  <si>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</si>
  <si>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</si>
  <si>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</si>
  <si>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</si>
  <si>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</si>
  <si>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</si>
  <si>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</si>
  <si>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</si>
  <si>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</si>
  <si>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</si>
  <si>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</si>
  <si>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</si>
  <si>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</si>
  <si>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</si>
  <si>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</si>
  <si>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</si>
  <si>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</si>
  <si>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</si>
  <si>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</si>
  <si>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</si>
  <si>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</si>
  <si>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</si>
  <si>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</si>
  <si>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</si>
  <si>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</si>
  <si>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</si>
  <si>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</si>
  <si>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</si>
  <si>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</si>
  <si>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</si>
  <si>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</si>
  <si>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</si>
  <si>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</si>
  <si>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</si>
  <si>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</si>
  <si>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</si>
  <si>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</si>
  <si>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</si>
  <si>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</si>
  <si>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</si>
  <si>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</si>
  <si>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</si>
  <si>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</si>
  <si>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</si>
  <si>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</si>
  <si>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</si>
  <si>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</si>
  <si>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</si>
  <si>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</si>
  <si>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</si>
  <si>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</si>
  <si>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</si>
  <si>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</si>
  <si>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</si>
  <si>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</si>
  <si>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</si>
  <si>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</si>
  <si>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</si>
  <si>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</si>
  <si>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</si>
  <si>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</si>
  <si>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</si>
  <si>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</si>
  <si>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</si>
  <si>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</si>
  <si>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</si>
  <si>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</si>
  <si>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</si>
  <si>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</si>
  <si>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</si>
  <si>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</si>
  <si>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</si>
  <si>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</si>
  <si>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</si>
  <si>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</si>
  <si>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</si>
  <si>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</si>
  <si>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</si>
  <si>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</si>
  <si>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</si>
  <si>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</si>
  <si>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</si>
  <si>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</si>
  <si>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</si>
  <si>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</si>
  <si>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</si>
  <si>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</si>
  <si>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</si>
  <si>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</si>
  <si>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</si>
  <si>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</si>
  <si>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</si>
  <si>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</si>
  <si>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</si>
  <si>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</si>
  <si>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</si>
  <si>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</si>
  <si>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</si>
  <si>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</si>
  <si>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</si>
  <si>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</si>
  <si>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</si>
  <si>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</si>
  <si>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</si>
  <si>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</si>
  <si>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</si>
  <si>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</si>
  <si>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</si>
  <si>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</si>
  <si>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</si>
  <si>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</si>
  <si>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</si>
  <si>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</si>
  <si>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</si>
  <si>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</si>
  <si>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</si>
  <si>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</si>
  <si>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</si>
  <si>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</si>
  <si>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</si>
  <si>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</si>
  <si>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</si>
  <si>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</si>
  <si>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</si>
  <si>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</si>
  <si>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</si>
  <si>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</si>
  <si>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</si>
  <si>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</si>
  <si>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</si>
  <si>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</si>
  <si>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</si>
  <si>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</si>
  <si>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</si>
  <si>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</si>
  <si>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</si>
  <si>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</si>
  <si>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</si>
  <si>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</si>
  <si>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</si>
  <si>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</si>
  <si>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</si>
  <si>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</si>
  <si>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</si>
  <si>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</si>
  <si>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</si>
  <si>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</si>
  <si>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</si>
  <si>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</si>
  <si>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</si>
  <si>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</si>
  <si>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</si>
  <si>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</si>
  <si>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</si>
  <si>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</si>
  <si>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</si>
  <si>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</si>
  <si>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</si>
  <si>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</si>
  <si>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</si>
  <si>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</si>
  <si>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</si>
  <si>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</si>
  <si>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</si>
  <si>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</si>
  <si>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</si>
  <si>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</si>
  <si>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</si>
  <si>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</si>
  <si>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</si>
  <si>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</si>
  <si>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</si>
  <si>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</si>
  <si>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</si>
  <si>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</si>
  <si>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</si>
  <si>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</si>
  <si>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</si>
  <si>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</si>
  <si>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</si>
  <si>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</si>
  <si>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</si>
  <si>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</si>
  <si>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</si>
  <si>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</si>
  <si>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</si>
  <si>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</si>
  <si>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</si>
  <si>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</si>
  <si>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</si>
  <si>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</si>
  <si>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</si>
  <si>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</si>
  <si>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</si>
  <si>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</si>
  <si>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</si>
  <si>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</si>
  <si>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</si>
  <si>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</si>
  <si>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</si>
  <si>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</si>
  <si>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</si>
  <si>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</si>
  <si>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</si>
  <si>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</si>
  <si>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</si>
  <si>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</si>
  <si>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</si>
  <si>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</si>
  <si>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</si>
  <si>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</si>
  <si>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</si>
  <si>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</si>
  <si>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</si>
  <si>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</si>
  <si>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</si>
  <si>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</si>
  <si>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</si>
  <si>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</si>
  <si>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</si>
  <si>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</si>
  <si>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</si>
  <si>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</si>
  <si>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</si>
  <si>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</si>
  <si>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</si>
  <si>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</si>
  <si>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</si>
  <si>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</si>
  <si>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</si>
  <si>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</si>
  <si>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</si>
  <si>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</si>
  <si>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</si>
  <si>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</si>
  <si>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</si>
  <si>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</si>
  <si>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</si>
  <si>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</si>
  <si>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</si>
  <si>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</si>
  <si>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</si>
  <si>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</si>
  <si>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</si>
  <si>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</si>
  <si>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</si>
  <si>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</si>
  <si>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</si>
  <si>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</si>
  <si>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</si>
  <si>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</si>
  <si>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</si>
  <si>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</si>
  <si>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</si>
  <si>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</si>
  <si>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</si>
  <si>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</si>
  <si>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</si>
  <si>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</si>
  <si>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</si>
  <si>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</si>
  <si>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</si>
  <si>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</si>
  <si>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</si>
  <si>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</si>
  <si>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</si>
  <si>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</si>
  <si>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</si>
  <si>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</si>
  <si>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</si>
  <si>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</si>
  <si>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</si>
  <si>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</si>
  <si>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</si>
  <si>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</si>
  <si>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</si>
  <si>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</si>
  <si>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</si>
  <si>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</si>
  <si>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</si>
  <si>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</si>
  <si>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</si>
  <si>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</si>
  <si>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</si>
  <si>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</si>
  <si>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</si>
  <si>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</si>
  <si>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</si>
  <si>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</si>
  <si>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</si>
  <si>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</si>
  <si>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</si>
  <si>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</si>
  <si>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</si>
  <si>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</si>
  <si>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</si>
  <si>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</si>
  <si>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</si>
  <si>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</si>
  <si>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</si>
  <si>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</si>
  <si>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</si>
  <si>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</si>
  <si>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</si>
  <si>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</si>
  <si>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</si>
  <si>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</si>
  <si>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</si>
  <si>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</si>
  <si>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</si>
  <si>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</si>
  <si>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</si>
  <si>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</si>
  <si>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</si>
  <si>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</si>
  <si>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</si>
  <si>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</si>
  <si>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</si>
  <si>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</si>
  <si>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</si>
  <si>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</si>
  <si>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</si>
  <si>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</si>
  <si>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</si>
  <si>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</si>
  <si>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</si>
  <si>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</si>
  <si>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</si>
  <si>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</si>
  <si>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</si>
  <si>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</si>
  <si>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</si>
  <si>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</si>
  <si>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</si>
  <si>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</si>
  <si>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</si>
  <si>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</si>
  <si>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</si>
  <si>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</si>
  <si>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</si>
  <si>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</si>
  <si>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</si>
  <si>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</si>
  <si>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</si>
  <si>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</si>
  <si>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</si>
  <si>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</si>
  <si>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</si>
  <si>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</si>
  <si>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</si>
  <si>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</si>
  <si>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</si>
  <si>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</si>
  <si>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</si>
  <si>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</si>
  <si>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</si>
  <si>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</si>
  <si>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</si>
  <si>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</si>
  <si>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</si>
  <si>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</si>
  <si>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</si>
  <si>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</si>
  <si>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</si>
  <si>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</si>
  <si>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</si>
  <si>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</si>
  <si>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</si>
  <si>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</si>
  <si>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</si>
  <si>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</si>
  <si>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</si>
  <si>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</si>
  <si>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</si>
  <si>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</si>
  <si>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</si>
  <si>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</si>
  <si>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</si>
  <si>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</si>
  <si>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</si>
  <si>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</si>
  <si>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</si>
  <si>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</si>
  <si>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</si>
  <si>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</si>
  <si>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</si>
  <si>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</si>
  <si>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</si>
  <si>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</si>
  <si>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</si>
  <si>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</si>
  <si>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</si>
  <si>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</si>
  <si>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</si>
  <si>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</si>
  <si>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</si>
  <si>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</si>
  <si>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</si>
  <si>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</si>
  <si>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</si>
  <si>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</si>
  <si>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</si>
  <si>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</si>
  <si>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</si>
  <si>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</si>
  <si>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</si>
  <si>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</si>
  <si>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</si>
  <si>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</si>
  <si>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</si>
  <si>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</si>
  <si>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</si>
  <si>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</si>
  <si>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</si>
  <si>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</si>
  <si>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</si>
  <si>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</si>
  <si>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</si>
  <si>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</si>
  <si>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</si>
  <si>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</si>
  <si>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</si>
  <si>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</si>
  <si>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</si>
  <si>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</si>
  <si>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</si>
  <si>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</si>
  <si>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</si>
  <si>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</si>
  <si>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</si>
  <si>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</si>
  <si>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</si>
  <si>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</si>
  <si>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</si>
  <si>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</si>
  <si>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</si>
  <si>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</si>
  <si>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</si>
  <si>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</si>
  <si>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</si>
  <si>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</si>
  <si>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</si>
  <si>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</si>
  <si>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</si>
  <si>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</si>
  <si>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</si>
  <si>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</si>
  <si>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</si>
  <si>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</si>
  <si>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</si>
  <si>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</si>
  <si>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</si>
  <si>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</si>
  <si>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</si>
  <si>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</si>
  <si>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</si>
  <si>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</si>
  <si>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</si>
  <si>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</si>
  <si>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</si>
  <si>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</si>
  <si>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</si>
  <si>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</si>
  <si>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</si>
  <si>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</si>
  <si>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</si>
  <si>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</si>
  <si>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</si>
  <si>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</si>
  <si>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</si>
  <si>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</si>
  <si>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</si>
  <si>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</si>
  <si>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</si>
  <si>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</si>
  <si>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</si>
  <si>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</si>
  <si>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</si>
  <si>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</si>
  <si>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</si>
  <si>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</si>
  <si>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</si>
  <si>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</si>
  <si>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</si>
  <si>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</si>
  <si>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</si>
  <si>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</si>
  <si>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</si>
  <si>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</si>
  <si>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</si>
  <si>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</si>
  <si>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</si>
  <si>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</si>
  <si>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</si>
  <si>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</si>
  <si>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</si>
  <si>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</si>
  <si>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</si>
  <si>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</si>
  <si>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</si>
  <si>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</si>
  <si>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</si>
  <si>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</si>
  <si>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</si>
  <si>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</si>
  <si>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</si>
  <si>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</si>
  <si>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</si>
  <si>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</si>
  <si>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</si>
  <si>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</si>
  <si>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</si>
  <si>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</si>
  <si>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</si>
  <si>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</si>
  <si>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</si>
  <si>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</si>
  <si>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</si>
  <si>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</si>
  <si>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</si>
  <si>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</si>
  <si>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</si>
  <si>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</si>
  <si>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</si>
  <si>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</si>
  <si>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</si>
  <si>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</si>
  <si>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</si>
  <si>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</si>
  <si>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</si>
  <si>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</si>
  <si>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</si>
  <si>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</si>
  <si>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</si>
  <si>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</si>
  <si>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</si>
  <si>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</si>
  <si>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</si>
  <si>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</si>
  <si>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</si>
  <si>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</si>
  <si>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</si>
  <si>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</si>
  <si>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</si>
  <si>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</si>
  <si>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</si>
  <si>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</si>
  <si>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</si>
  <si>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</si>
  <si>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</si>
  <si>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</si>
  <si>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</si>
  <si>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</si>
  <si>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</si>
  <si>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</si>
  <si>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</si>
  <si>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</si>
  <si>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</si>
  <si>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</si>
  <si>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</si>
  <si>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</si>
  <si>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</si>
  <si>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</si>
  <si>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</si>
  <si>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</si>
  <si>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</si>
  <si>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</si>
  <si>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</si>
  <si>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</si>
  <si>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</si>
  <si>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</si>
  <si>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</si>
  <si>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</si>
  <si>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</si>
  <si>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</si>
  <si>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</si>
  <si>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</si>
  <si>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</si>
  <si>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</si>
  <si>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</si>
  <si>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</si>
  <si>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</si>
  <si>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</si>
  <si>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</si>
  <si>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</si>
  <si>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</si>
  <si>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</si>
  <si>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</si>
  <si>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</si>
  <si>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</si>
  <si>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</si>
  <si>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</si>
  <si>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</si>
  <si>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</si>
  <si>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</si>
  <si>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</si>
  <si>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</si>
  <si>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</si>
  <si>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</si>
  <si>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</si>
  <si>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</si>
  <si>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</si>
  <si>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</si>
  <si>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</si>
  <si>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</si>
  <si>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</si>
  <si>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</si>
  <si>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</si>
  <si>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</si>
  <si>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</si>
  <si>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</si>
  <si>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</si>
  <si>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</si>
  <si>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</si>
  <si>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</si>
  <si>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</si>
  <si>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</si>
  <si>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</si>
  <si>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</si>
  <si>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</si>
  <si>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</si>
  <si>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</si>
  <si>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</si>
  <si>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</si>
  <si>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</si>
  <si>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</si>
  <si>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</si>
  <si>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</si>
  <si>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</si>
  <si>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</si>
  <si>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</si>
  <si>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</si>
  <si>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</si>
  <si>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</si>
  <si>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</si>
  <si>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</si>
  <si>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</si>
  <si>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</si>
  <si>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</si>
  <si>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</si>
  <si>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</si>
  <si>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</si>
  <si>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</si>
  <si>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</si>
  <si>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</si>
  <si>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</si>
  <si>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</si>
  <si>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</si>
  <si>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</si>
  <si>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</si>
  <si>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</si>
  <si>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</si>
  <si>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</si>
  <si>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</si>
  <si>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</si>
  <si>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</si>
  <si>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</si>
  <si>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</si>
  <si>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</si>
  <si>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</si>
  <si>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</si>
  <si>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</si>
  <si>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</si>
  <si>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</si>
  <si>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</si>
  <si>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</si>
  <si>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</si>
  <si>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</si>
  <si>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</si>
  <si>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</si>
  <si>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</si>
  <si>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</si>
  <si>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</si>
  <si>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</si>
  <si>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</si>
  <si>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</si>
  <si>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</si>
  <si>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</si>
  <si>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</si>
  <si>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</si>
  <si>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</si>
  <si>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</si>
  <si>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</si>
  <si>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</si>
  <si>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</si>
  <si>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</si>
  <si>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</si>
  <si>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</si>
  <si>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</si>
  <si>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</si>
  <si>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</si>
  <si>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</si>
  <si>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</si>
  <si>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</si>
  <si>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</si>
  <si>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</si>
  <si>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</si>
  <si>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</si>
  <si>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</si>
  <si>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</si>
  <si>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</si>
  <si>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</si>
  <si>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</si>
  <si>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</si>
  <si>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</si>
  <si>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</si>
  <si>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</si>
  <si>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</si>
  <si>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</si>
  <si>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</si>
  <si>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</si>
  <si>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</si>
  <si>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</si>
  <si>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</si>
  <si>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</si>
  <si>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</si>
  <si>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</si>
  <si>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</si>
  <si>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</si>
  <si>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</si>
  <si>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</si>
  <si>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</si>
  <si>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</si>
  <si>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</si>
  <si>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</si>
  <si>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</si>
  <si>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</si>
  <si>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</si>
  <si>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</si>
  <si>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</si>
  <si>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</si>
  <si>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</si>
  <si>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</si>
  <si>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</si>
  <si>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</si>
  <si>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</si>
  <si>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</si>
  <si>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</si>
  <si>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</si>
  <si>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</si>
  <si>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</si>
  <si>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</si>
  <si>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</si>
  <si>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</si>
  <si>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</si>
  <si>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</si>
  <si>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</si>
  <si>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</si>
  <si>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</si>
  <si>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</si>
  <si>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</si>
  <si>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</si>
  <si>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</si>
  <si>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</si>
  <si>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</si>
  <si>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</si>
  <si>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</si>
  <si>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</si>
  <si>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</si>
  <si>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</si>
  <si>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</si>
  <si>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</si>
  <si>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</si>
  <si>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</si>
  <si>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</si>
  <si>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</si>
  <si>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</si>
  <si>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</si>
  <si>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</si>
  <si>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</si>
  <si>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</si>
  <si>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</si>
  <si>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</si>
  <si>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</si>
  <si>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</si>
  <si>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</si>
  <si>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</si>
  <si>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</si>
  <si>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</si>
  <si>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</si>
  <si>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</si>
  <si>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</si>
  <si>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</si>
  <si>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</si>
  <si>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</si>
  <si>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</si>
  <si>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</si>
  <si>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</si>
  <si>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</si>
  <si>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</si>
  <si>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</si>
  <si>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</si>
  <si>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</si>
  <si>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</si>
  <si>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</si>
  <si>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</si>
  <si>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</si>
  <si>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</si>
  <si>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</si>
  <si>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</si>
  <si>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</si>
  <si>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</si>
  <si>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</si>
  <si>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</si>
  <si>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</si>
  <si>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</si>
  <si>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</si>
  <si>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</si>
  <si>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</si>
  <si>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</si>
  <si>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</si>
  <si>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</si>
  <si>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</si>
  <si>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</si>
  <si>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</si>
  <si>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</si>
  <si>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</si>
  <si>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</si>
  <si>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</si>
  <si>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</si>
  <si>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</si>
  <si>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</si>
  <si>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</si>
  <si>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</si>
  <si>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</si>
  <si>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</si>
  <si>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</si>
  <si>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</si>
  <si>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</si>
  <si>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</si>
  <si>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</si>
  <si>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</si>
  <si>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</si>
  <si>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</si>
  <si>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</si>
  <si>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</si>
  <si>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</si>
  <si>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</si>
  <si>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</si>
  <si>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</si>
  <si>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</si>
  <si>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</si>
  <si>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</si>
  <si>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</si>
  <si>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</si>
  <si>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</si>
  <si>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</si>
  <si>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</si>
  <si>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</si>
  <si>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</si>
  <si>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</si>
  <si>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</si>
  <si>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</si>
  <si>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</si>
  <si>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</si>
  <si>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</si>
  <si>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</si>
  <si>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</si>
  <si>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</si>
  <si>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</si>
  <si>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</si>
  <si>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</si>
  <si>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</si>
  <si>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</si>
  <si>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</si>
  <si>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</si>
  <si>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</si>
  <si>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</si>
  <si>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</si>
  <si>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</si>
  <si>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</si>
  <si>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</si>
  <si>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</si>
  <si>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</si>
  <si>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</si>
  <si>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</si>
  <si>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</si>
  <si>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</si>
  <si>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</si>
  <si>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</si>
  <si>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</si>
  <si>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</si>
  <si>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</si>
  <si>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</si>
  <si>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</si>
  <si>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</si>
  <si>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</si>
  <si>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</si>
  <si>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</si>
  <si>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</si>
  <si>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</si>
  <si>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</si>
  <si>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</si>
  <si>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</si>
  <si>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</si>
  <si>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</si>
  <si>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</si>
  <si>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</si>
  <si>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</si>
  <si>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</si>
  <si>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</si>
  <si>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</si>
  <si>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</si>
  <si>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</si>
  <si>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</si>
  <si>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</si>
  <si>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</si>
  <si>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</si>
  <si>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</si>
  <si>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</si>
  <si>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</si>
  <si>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</si>
  <si>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</si>
  <si>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</si>
  <si>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</si>
  <si>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</si>
  <si>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</si>
  <si>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</si>
  <si>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</si>
  <si>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</si>
  <si>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</si>
  <si>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</si>
  <si>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</si>
  <si>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</si>
  <si>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</si>
  <si>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</si>
  <si>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</si>
  <si>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</si>
  <si>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</si>
  <si>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</si>
  <si>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</si>
  <si>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</si>
  <si>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</si>
  <si>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</si>
  <si>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</si>
  <si>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</si>
  <si>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</si>
  <si>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</si>
  <si>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</si>
  <si>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</si>
  <si>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</si>
  <si>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</si>
  <si>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</si>
  <si>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</si>
  <si>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</si>
  <si>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</si>
  <si>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</si>
  <si>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</si>
  <si>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</si>
  <si>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</si>
  <si>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</si>
  <si>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</si>
  <si>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</si>
  <si>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</si>
  <si>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</si>
  <si>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</si>
  <si>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</si>
  <si>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</si>
  <si>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</si>
  <si>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</si>
  <si>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</si>
  <si>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</si>
  <si>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</si>
  <si>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</si>
  <si>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</si>
  <si>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</si>
  <si>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</si>
  <si>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</si>
  <si>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</si>
  <si>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</si>
  <si>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</si>
  <si>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</si>
  <si>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</si>
  <si>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</si>
  <si>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</si>
  <si>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</si>
  <si>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</si>
  <si>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</si>
  <si>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</si>
  <si>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</si>
  <si>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</si>
  <si>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</si>
  <si>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</si>
  <si>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</si>
  <si>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</si>
  <si>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</si>
  <si>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</si>
  <si>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</si>
  <si>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</si>
  <si>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</si>
  <si>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</si>
  <si>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</si>
  <si>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</si>
  <si>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</si>
  <si>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</si>
  <si>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</si>
  <si>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</si>
  <si>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</si>
  <si>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</si>
  <si>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</si>
  <si>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</si>
  <si>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</si>
  <si>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</si>
  <si>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</si>
  <si>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</si>
  <si>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</si>
  <si>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</si>
  <si>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</si>
  <si>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</si>
  <si>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</si>
  <si>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</si>
  <si>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</si>
  <si>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</si>
  <si>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</si>
  <si>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</si>
  <si>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</si>
  <si>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</si>
  <si>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</si>
  <si>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</si>
  <si>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</si>
  <si>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</si>
  <si>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</si>
  <si>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</si>
  <si>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</si>
  <si>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</si>
  <si>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</si>
  <si>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</si>
  <si>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</si>
  <si>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</si>
  <si>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</si>
  <si>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</si>
  <si>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</si>
  <si>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</si>
  <si>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</si>
  <si>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</si>
  <si>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</si>
  <si>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</si>
  <si>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</si>
  <si>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</si>
  <si>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</si>
  <si>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</si>
  <si>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</si>
  <si>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</si>
  <si>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</si>
  <si>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</si>
  <si>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</si>
  <si>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</si>
  <si>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</si>
  <si>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</si>
  <si>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</si>
  <si>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</si>
  <si>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</si>
  <si>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</si>
  <si>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</si>
  <si>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</si>
  <si>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</si>
  <si>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</si>
  <si>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</si>
  <si>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</si>
  <si>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</si>
  <si>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</si>
  <si>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</si>
  <si>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</si>
  <si>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</si>
  <si>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</si>
  <si>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</si>
  <si>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</si>
  <si>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</si>
  <si>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</si>
  <si>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</si>
  <si>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</si>
  <si>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</si>
  <si>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</si>
  <si>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</si>
  <si>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</si>
  <si>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</si>
  <si>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</si>
  <si>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</si>
  <si>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</si>
  <si>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</si>
  <si>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</si>
  <si>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</si>
  <si>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</si>
  <si>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</si>
  <si>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</si>
  <si>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</si>
  <si>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</si>
  <si>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</si>
  <si>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</si>
  <si>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</si>
  <si>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</si>
  <si>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</si>
  <si>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</si>
  <si>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</si>
  <si>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</si>
  <si>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</si>
  <si>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</si>
  <si>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</si>
  <si>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</si>
  <si>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</si>
  <si>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</si>
  <si>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</si>
  <si>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</si>
  <si>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</si>
  <si>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</si>
  <si>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</si>
  <si>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</si>
  <si>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</si>
  <si>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</si>
  <si>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</si>
  <si>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</si>
  <si>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</si>
  <si>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</si>
  <si>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</si>
  <si>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</si>
  <si>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</si>
  <si>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</si>
  <si>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</si>
  <si>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</si>
  <si>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</si>
  <si>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</si>
  <si>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</si>
  <si>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</si>
  <si>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</si>
  <si>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</si>
  <si>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</si>
  <si>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</si>
  <si>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</si>
  <si>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</si>
  <si>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</si>
  <si>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</si>
  <si>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</si>
  <si>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</si>
  <si>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</si>
  <si>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</si>
  <si>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</si>
  <si>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</si>
  <si>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</si>
  <si>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</si>
  <si>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</si>
  <si>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</si>
  <si>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</si>
  <si>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</si>
  <si>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</si>
  <si>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</si>
  <si>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</si>
  <si>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</si>
  <si>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</si>
  <si>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</si>
  <si>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</si>
  <si>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</si>
  <si>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</si>
  <si>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</si>
  <si>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</si>
  <si>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</si>
  <si>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</si>
  <si>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</si>
  <si>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</si>
  <si>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</si>
  <si>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</si>
  <si>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</si>
  <si>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</si>
  <si>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</si>
  <si>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</si>
  <si>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</si>
  <si>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</si>
  <si>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</si>
  <si>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</si>
  <si>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</si>
  <si>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</si>
  <si>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</si>
  <si>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</si>
  <si>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</si>
  <si>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</si>
  <si>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</si>
  <si>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</si>
  <si>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</si>
  <si>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</si>
  <si>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</si>
  <si>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</si>
  <si>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</si>
  <si>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</si>
  <si>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</si>
  <si>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</si>
  <si>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</si>
  <si>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</si>
  <si>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</si>
  <si>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</si>
  <si>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</si>
  <si>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</si>
  <si>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</si>
  <si>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</si>
  <si>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</si>
  <si>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</si>
  <si>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</si>
  <si>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</si>
  <si>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</si>
  <si>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</si>
  <si>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</si>
  <si>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</si>
  <si>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</si>
  <si>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</si>
  <si>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</si>
  <si>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</si>
  <si>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</si>
  <si>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</si>
  <si>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</si>
  <si>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</si>
  <si>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</si>
  <si>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</si>
  <si>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</si>
  <si>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</si>
  <si>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</si>
  <si>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</si>
  <si>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</si>
  <si>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</si>
  <si>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</si>
  <si>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</si>
  <si>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</si>
  <si>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</si>
  <si>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</si>
  <si>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</si>
  <si>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</si>
  <si>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</si>
  <si>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</si>
  <si>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</si>
  <si>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</si>
  <si>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</si>
  <si>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</si>
  <si>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</si>
  <si>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</si>
  <si>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</si>
  <si>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</si>
  <si>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</si>
  <si>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</si>
  <si>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</si>
  <si>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</si>
  <si>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</si>
  <si>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</si>
  <si>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</si>
  <si>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</si>
  <si>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</si>
  <si>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</si>
  <si>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</si>
  <si>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</si>
  <si>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</si>
  <si>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</si>
  <si>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</si>
  <si>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</si>
  <si>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</si>
  <si>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</si>
  <si>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</si>
  <si>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</si>
  <si>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</si>
  <si>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</si>
  <si>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</si>
  <si>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</si>
  <si>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</si>
  <si>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</si>
  <si>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</si>
  <si>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</si>
  <si>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</si>
  <si>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</si>
  <si>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</si>
  <si>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</si>
  <si>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</si>
  <si>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</si>
  <si>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</si>
  <si>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</si>
  <si>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</si>
  <si>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</si>
  <si>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</si>
  <si>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</si>
  <si>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</si>
  <si>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</si>
  <si>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</si>
  <si>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</si>
  <si>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</si>
  <si>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</si>
  <si>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</si>
  <si>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</si>
  <si>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</si>
  <si>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</si>
  <si>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</si>
  <si>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</si>
  <si>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</si>
  <si>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</si>
  <si>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</si>
  <si>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</si>
  <si>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</si>
  <si>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</si>
  <si>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</si>
  <si>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</si>
  <si>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</si>
  <si>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</si>
  <si>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</si>
  <si>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</si>
  <si>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</si>
  <si>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</si>
  <si>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</si>
  <si>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</si>
  <si>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</si>
  <si>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</si>
  <si>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</si>
  <si>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</si>
  <si>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</si>
  <si>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</si>
  <si>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</si>
  <si>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</si>
  <si>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</si>
  <si>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</si>
  <si>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</si>
  <si>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</si>
  <si>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</si>
  <si>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</si>
  <si>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</si>
  <si>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</si>
  <si>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</si>
  <si>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</si>
  <si>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</si>
  <si>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</si>
  <si>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</si>
  <si>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</si>
  <si>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</si>
  <si>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</si>
  <si>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</si>
  <si>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</si>
  <si>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</si>
  <si>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</si>
  <si>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</si>
  <si>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</si>
  <si>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</si>
  <si>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</si>
  <si>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</si>
  <si>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</si>
  <si>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</si>
  <si>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</si>
  <si>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</si>
  <si>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</si>
  <si>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</si>
  <si>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</si>
  <si>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</si>
  <si>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</si>
  <si>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</si>
  <si>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</si>
  <si>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</si>
  <si>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</si>
  <si>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</si>
  <si>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</si>
  <si>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</si>
  <si>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</si>
  <si>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</si>
  <si>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</si>
  <si>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</si>
  <si>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</si>
  <si>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</si>
  <si>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</si>
  <si>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</si>
  <si>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</si>
  <si>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</si>
  <si>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</si>
  <si>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</si>
  <si>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</si>
  <si>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</si>
  <si>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</si>
  <si>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</si>
  <si>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</si>
  <si>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</si>
  <si>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</si>
  <si>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</si>
  <si>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</si>
  <si>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</si>
  <si>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</si>
  <si>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</si>
  <si>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</si>
  <si>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</si>
  <si>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</si>
  <si>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</si>
  <si>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</si>
  <si>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</si>
  <si>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</si>
  <si>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</si>
  <si>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</si>
  <si>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</si>
  <si>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</si>
  <si>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</si>
  <si>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</si>
  <si>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</si>
  <si>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</si>
  <si>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</si>
  <si>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</si>
  <si>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</si>
  <si>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</si>
  <si>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</si>
  <si>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</si>
  <si>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</si>
  <si>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</si>
  <si>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</si>
  <si>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</si>
  <si>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</si>
  <si>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</si>
  <si>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</si>
  <si>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</si>
  <si>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</si>
  <si>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</si>
  <si>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</si>
  <si>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</si>
  <si>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</si>
  <si>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</si>
  <si>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</si>
  <si>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</si>
  <si>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</si>
  <si>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</si>
  <si>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</si>
  <si>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</si>
  <si>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</si>
  <si>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</si>
  <si>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</si>
  <si>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</si>
  <si>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</si>
  <si>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</si>
  <si>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</si>
  <si>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</si>
  <si>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</si>
  <si>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</si>
  <si>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</si>
  <si>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</si>
  <si>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</si>
  <si>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</si>
  <si>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</si>
  <si>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</si>
  <si>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</si>
  <si>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</si>
  <si>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</si>
  <si>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</si>
  <si>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</si>
  <si>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</si>
  <si>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</si>
  <si>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</si>
  <si>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</si>
  <si>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</si>
  <si>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</si>
  <si>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</si>
  <si>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</si>
  <si>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</si>
  <si>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</si>
  <si>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</si>
  <si>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</si>
  <si>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</si>
  <si>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</si>
  <si>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</si>
  <si>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</si>
  <si>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</si>
  <si>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</si>
  <si>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</si>
  <si>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</si>
  <si>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</si>
  <si>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</si>
  <si>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</si>
  <si>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</si>
  <si>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</si>
  <si>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</si>
  <si>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</si>
  <si>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</si>
  <si>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</si>
  <si>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</si>
  <si>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</si>
  <si>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</si>
  <si>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</si>
  <si>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</si>
  <si>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</si>
  <si>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</si>
  <si>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</si>
  <si>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</si>
  <si>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</si>
  <si>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</si>
  <si>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</si>
  <si>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</si>
  <si>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</si>
  <si>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</si>
  <si>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</si>
  <si>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</si>
  <si>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</si>
  <si>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</si>
  <si>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</si>
  <si>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</si>
  <si>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</si>
  <si>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</si>
  <si>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</si>
  <si>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</si>
  <si>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</si>
  <si>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</si>
  <si>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</si>
  <si>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</si>
  <si>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</si>
  <si>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</si>
  <si>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</si>
  <si>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</si>
  <si>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</si>
  <si>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</si>
  <si>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</si>
  <si>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</si>
  <si>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</si>
  <si>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</si>
  <si>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</si>
  <si>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</si>
  <si>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</si>
  <si>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</si>
  <si>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</si>
  <si>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</si>
  <si>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</si>
  <si>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</si>
  <si>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</si>
  <si>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</si>
  <si>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</si>
  <si>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</si>
  <si>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</si>
  <si>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</si>
  <si>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</si>
  <si>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</si>
  <si>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</si>
  <si>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</si>
  <si>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</si>
  <si>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</si>
  <si>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</si>
  <si>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</si>
  <si>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</si>
  <si>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</si>
  <si>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</si>
  <si>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</si>
  <si>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</si>
  <si>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</si>
  <si>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</si>
  <si>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</si>
  <si>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</si>
  <si>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</si>
  <si>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</si>
  <si>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</si>
  <si>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</si>
  <si>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</si>
  <si>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</si>
  <si>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</si>
  <si>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</si>
  <si>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</si>
  <si>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</si>
  <si>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</si>
  <si>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</si>
  <si>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</si>
  <si>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</si>
  <si>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</si>
  <si>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</si>
  <si>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</si>
  <si>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</si>
  <si>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</si>
  <si>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</si>
  <si>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</si>
  <si>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</si>
  <si>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</si>
  <si>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</si>
  <si>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</si>
  <si>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</si>
  <si>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</si>
  <si>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</si>
  <si>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</si>
  <si>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</si>
  <si>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</si>
  <si>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</si>
  <si>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</si>
  <si>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</si>
  <si>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</si>
  <si>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</si>
  <si>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</si>
  <si>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</si>
  <si>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</si>
  <si>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</si>
  <si>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</si>
  <si>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</si>
  <si>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</si>
  <si>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</si>
  <si>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</si>
  <si>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</si>
  <si>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</si>
  <si>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</si>
  <si>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</si>
  <si>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</si>
  <si>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</si>
  <si>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</si>
  <si>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</si>
  <si>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</si>
  <si>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</si>
  <si>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</si>
  <si>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</si>
  <si>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</si>
  <si>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</si>
  <si>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</si>
  <si>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</si>
  <si>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</si>
  <si>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</si>
  <si>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</si>
  <si>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</si>
  <si>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</si>
  <si>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</si>
  <si>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</si>
  <si>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</si>
  <si>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</si>
  <si>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</si>
  <si>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</si>
  <si>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</si>
  <si>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</si>
  <si>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</si>
  <si>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</si>
  <si>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</si>
  <si>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</si>
  <si>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</si>
  <si>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</si>
  <si>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</si>
  <si>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</si>
  <si>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</si>
  <si>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</si>
  <si>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</si>
  <si>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</si>
  <si>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</si>
  <si>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</si>
  <si>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</si>
  <si>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</si>
  <si>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</si>
  <si>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</si>
  <si>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</si>
  <si>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</si>
  <si>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</si>
  <si>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</si>
  <si>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</si>
  <si>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</si>
  <si>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</si>
  <si>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</si>
  <si>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</si>
  <si>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</si>
  <si>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</si>
  <si>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</si>
  <si>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</si>
  <si>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</si>
  <si>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</si>
  <si>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</si>
  <si>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</si>
  <si>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</si>
  <si>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</si>
  <si>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</si>
  <si>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</si>
  <si>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</si>
  <si>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</si>
  <si>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</si>
  <si>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</si>
  <si>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</si>
  <si>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</si>
  <si>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</si>
  <si>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</si>
  <si>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</si>
  <si>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</si>
  <si>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</si>
  <si>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</si>
  <si>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</si>
  <si>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</si>
  <si>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</si>
  <si>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</si>
  <si>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</si>
  <si>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</si>
  <si>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</si>
  <si>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</si>
  <si>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</si>
  <si>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</si>
  <si>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</si>
  <si>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</si>
  <si>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</si>
  <si>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</si>
  <si>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</si>
  <si>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</si>
  <si>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</si>
  <si>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</si>
  <si>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</si>
  <si>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</si>
  <si>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</si>
  <si>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</si>
  <si>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</si>
  <si>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</si>
  <si>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</si>
  <si>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</si>
  <si>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</si>
  <si>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</si>
  <si>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</si>
  <si>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</si>
  <si>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</si>
  <si>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</si>
  <si>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</si>
  <si>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</si>
  <si>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</si>
  <si>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</si>
  <si>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</si>
  <si>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</si>
  <si>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</si>
  <si>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</si>
  <si>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</si>
  <si>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</si>
  <si>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</si>
  <si>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</si>
  <si>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</si>
  <si>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</si>
  <si>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</si>
  <si>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</si>
  <si>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</si>
  <si>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</si>
  <si>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</si>
  <si>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</si>
  <si>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</si>
  <si>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</si>
  <si>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</si>
  <si>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</si>
  <si>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</si>
  <si>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</si>
  <si>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</si>
  <si>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</si>
  <si>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</si>
  <si>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</si>
  <si>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</si>
  <si>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</si>
  <si>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</si>
  <si>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</si>
  <si>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</si>
  <si>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</si>
  <si>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</si>
  <si>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</si>
  <si>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</si>
  <si>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</si>
  <si>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</si>
  <si>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</si>
  <si>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</si>
  <si>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</si>
  <si>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</si>
  <si>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</si>
  <si>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</si>
  <si>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</si>
  <si>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</si>
  <si>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</si>
  <si>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</si>
  <si>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</si>
  <si>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</si>
  <si>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</si>
  <si>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</si>
  <si>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</si>
  <si>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</si>
  <si>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</si>
  <si>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</si>
  <si>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</si>
  <si>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</si>
  <si>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</si>
  <si>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</si>
  <si>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</si>
  <si>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</si>
  <si>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</si>
  <si>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</si>
  <si>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</si>
  <si>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</si>
  <si>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</si>
  <si>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</si>
  <si>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</si>
  <si>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</si>
  <si>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</si>
  <si>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</si>
  <si>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</si>
  <si>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</si>
  <si>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</si>
  <si>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</si>
  <si>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</si>
  <si>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</si>
  <si>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</si>
  <si>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</si>
  <si>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</si>
  <si>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</si>
  <si>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</si>
  <si>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</si>
  <si>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</si>
  <si>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</si>
  <si>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</si>
  <si>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</si>
  <si>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</si>
  <si>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</si>
  <si>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</si>
  <si>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</si>
  <si>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</si>
  <si>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</si>
  <si>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</si>
  <si>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</si>
  <si>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</si>
  <si>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</si>
  <si>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</si>
  <si>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</si>
  <si>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</si>
  <si>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</si>
  <si>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</si>
  <si>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</si>
  <si>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</si>
  <si>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</si>
  <si>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</si>
  <si>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</si>
  <si>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</si>
  <si>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</si>
  <si>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</si>
  <si>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</si>
  <si>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</si>
  <si>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</si>
  <si>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</si>
  <si>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</si>
  <si>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</si>
  <si>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</si>
  <si>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</si>
  <si>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</si>
  <si>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</si>
  <si>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</si>
  <si>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</si>
  <si>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</si>
  <si>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</si>
  <si>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</si>
  <si>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</si>
  <si>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</si>
  <si>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</si>
  <si>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</si>
  <si>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</si>
  <si>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</si>
  <si>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</si>
  <si>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</si>
  <si>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</si>
  <si>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</si>
  <si>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</si>
  <si>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</si>
  <si>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</si>
  <si>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</si>
  <si>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</si>
  <si>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</si>
  <si>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</si>
  <si>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</si>
  <si>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</si>
  <si>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</si>
  <si>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</si>
  <si>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</si>
  <si>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</si>
  <si>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</si>
  <si>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</si>
  <si>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</si>
  <si>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</si>
  <si>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</si>
  <si>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</si>
  <si>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</si>
  <si>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</si>
  <si>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</si>
  <si>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</si>
  <si>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</si>
  <si>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</si>
  <si>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</si>
  <si>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</si>
  <si>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</si>
  <si>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</si>
  <si>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</si>
  <si>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</si>
  <si>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</si>
  <si>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</si>
  <si>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</si>
  <si>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</si>
  <si>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</si>
  <si>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</si>
  <si>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</si>
  <si>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</si>
  <si>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</si>
  <si>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</si>
  <si>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</si>
  <si>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</si>
  <si>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</si>
  <si>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</si>
  <si>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</si>
  <si>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</si>
  <si>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</si>
  <si>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</si>
  <si>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</si>
  <si>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</si>
  <si>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</si>
  <si>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</si>
  <si>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</si>
  <si>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</si>
  <si>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</si>
  <si>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</si>
  <si>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</si>
  <si>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</si>
  <si>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</si>
  <si>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</si>
  <si>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</si>
  <si>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</si>
  <si>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</si>
  <si>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</si>
  <si>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</si>
  <si>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</si>
  <si>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</si>
  <si>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</si>
  <si>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</si>
  <si>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</si>
  <si>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</si>
  <si>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</si>
  <si>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</si>
  <si>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</si>
  <si>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</si>
  <si>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</si>
  <si>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</si>
  <si>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</si>
  <si>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</si>
  <si>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</si>
  <si>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</si>
  <si>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</si>
  <si>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</si>
  <si>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</si>
  <si>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</si>
  <si>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</si>
  <si>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</si>
  <si>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</si>
  <si>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</si>
  <si>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</si>
  <si>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</si>
  <si>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</si>
  <si>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</si>
  <si>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</si>
  <si>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</si>
  <si>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</si>
  <si>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</si>
  <si>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</si>
  <si>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</si>
  <si>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</si>
  <si>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</si>
  <si>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</si>
  <si>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</si>
  <si>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</si>
  <si>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</si>
  <si>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</si>
  <si>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</si>
  <si>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</si>
  <si>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</si>
  <si>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</si>
  <si>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</si>
  <si>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</si>
  <si>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</si>
  <si>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</si>
  <si>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</si>
  <si>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</si>
  <si>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</si>
  <si>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</si>
  <si>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</si>
  <si>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</si>
  <si>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</si>
  <si>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</si>
  <si>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</si>
  <si>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</si>
  <si>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</si>
  <si>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</si>
  <si>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</si>
  <si>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</si>
  <si>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</si>
  <si>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</si>
  <si>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</si>
  <si>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</si>
  <si>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</si>
  <si>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</si>
  <si>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</si>
  <si>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</si>
  <si>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</si>
  <si>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</si>
  <si>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</si>
  <si>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</si>
  <si>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</si>
  <si>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</si>
  <si>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</si>
  <si>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</si>
  <si>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</si>
  <si>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</si>
  <si>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</si>
  <si>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</si>
  <si>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</si>
  <si>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</si>
  <si>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</si>
  <si>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</si>
  <si>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</si>
  <si>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</si>
  <si>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</si>
  <si>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</si>
  <si>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</si>
  <si>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</si>
  <si>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</si>
  <si>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</si>
  <si>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</si>
  <si>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</si>
  <si>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</si>
  <si>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</si>
  <si>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</si>
  <si>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</si>
  <si>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</si>
  <si>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</si>
  <si>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</si>
  <si>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</si>
  <si>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</si>
  <si>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</si>
  <si>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</si>
  <si>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</si>
  <si>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</si>
  <si>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</si>
  <si>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</si>
  <si>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</si>
  <si>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</si>
  <si>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</si>
  <si>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</si>
  <si>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</si>
  <si>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</si>
  <si>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</si>
  <si>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</si>
  <si>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</si>
  <si>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</si>
  <si>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</si>
  <si>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</si>
  <si>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</si>
  <si>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</si>
  <si>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</si>
  <si>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</si>
  <si>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</si>
  <si>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</si>
  <si>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</si>
  <si>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</si>
  <si>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</si>
  <si>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</si>
  <si>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</si>
  <si>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</si>
  <si>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</si>
  <si>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</si>
  <si>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</si>
  <si>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</si>
  <si>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</si>
  <si>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</si>
  <si>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</si>
  <si>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</si>
  <si>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</si>
  <si>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</si>
  <si>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</si>
  <si>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</si>
  <si>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</si>
  <si>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</si>
  <si>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</si>
  <si>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</si>
  <si>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</si>
  <si>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</si>
  <si>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</si>
  <si>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</si>
  <si>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</si>
  <si>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</si>
  <si>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</si>
  <si>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</si>
  <si>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</si>
  <si>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</si>
  <si>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</si>
  <si>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</si>
  <si>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</si>
  <si>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</si>
  <si>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</si>
  <si>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</si>
  <si>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</si>
  <si>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</si>
  <si>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</si>
  <si>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</si>
  <si>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</si>
  <si>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</si>
  <si>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</si>
  <si>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</si>
  <si>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</si>
  <si>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</si>
  <si>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</si>
  <si>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</si>
  <si>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</si>
  <si>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</si>
  <si>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</si>
  <si>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</si>
  <si>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</si>
  <si>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</si>
  <si>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</si>
  <si>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</si>
  <si>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</si>
  <si>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</si>
  <si>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</si>
  <si>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</si>
  <si>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</si>
  <si>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</si>
  <si>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</si>
  <si>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</si>
  <si>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</si>
  <si>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</si>
  <si>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</si>
  <si>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</si>
  <si>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</si>
  <si>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</si>
  <si>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</si>
  <si>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</si>
  <si>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</si>
  <si>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</si>
  <si>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</si>
  <si>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</si>
  <si>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</si>
  <si>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</si>
  <si>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</si>
  <si>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</si>
  <si>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</si>
  <si>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</si>
  <si>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</si>
  <si>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</si>
  <si>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</si>
  <si>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</si>
  <si>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</si>
  <si>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</si>
  <si>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</si>
  <si>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</si>
  <si>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</si>
  <si>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</si>
  <si>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</si>
  <si>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</si>
  <si>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</si>
  <si>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</si>
  <si>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</si>
  <si>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</si>
  <si>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</si>
  <si>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</si>
  <si>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</si>
  <si>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</si>
  <si>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</si>
  <si>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</si>
  <si>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</si>
  <si>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</si>
  <si>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</si>
  <si>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</si>
  <si>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</si>
  <si>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</si>
  <si>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</si>
  <si>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</si>
  <si>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</si>
  <si>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</si>
  <si>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</si>
  <si>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</si>
  <si>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</si>
  <si>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</si>
  <si>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</si>
  <si>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</si>
  <si>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</si>
  <si>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</si>
  <si>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</si>
  <si>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</si>
  <si>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</si>
  <si>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</si>
  <si>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</si>
  <si>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</si>
  <si>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</si>
  <si>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</si>
  <si>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</si>
  <si>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</si>
  <si>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</si>
  <si>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</si>
  <si>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</si>
  <si>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</si>
  <si>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</si>
  <si>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</si>
  <si>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</si>
  <si>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</si>
  <si>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</si>
  <si>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</si>
  <si>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</si>
  <si>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</si>
  <si>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</si>
  <si>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</si>
  <si>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</si>
  <si>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</si>
  <si>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</si>
  <si>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</si>
  <si>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</si>
  <si>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</si>
  <si>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</si>
  <si>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</si>
  <si>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</si>
  <si>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</si>
  <si>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</si>
  <si>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</si>
  <si>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</si>
  <si>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</si>
  <si>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</si>
  <si>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</si>
  <si>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</si>
  <si>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</si>
  <si>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</si>
  <si>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</si>
  <si>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</si>
  <si>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</si>
  <si>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</si>
  <si>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</si>
  <si>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</si>
  <si>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</si>
  <si>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</si>
  <si>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</si>
  <si>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</si>
  <si>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</si>
  <si>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</si>
  <si>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</si>
  <si>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</si>
  <si>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</si>
  <si>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</si>
  <si>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</si>
  <si>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</si>
  <si>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</si>
  <si>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</si>
  <si>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</si>
  <si>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</si>
  <si>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</si>
  <si>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</si>
  <si>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</si>
  <si>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</si>
  <si>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</si>
  <si>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</si>
  <si>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</si>
  <si>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</si>
  <si>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</si>
  <si>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</si>
  <si>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</si>
  <si>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</si>
  <si>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</si>
  <si>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</si>
  <si>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</si>
  <si>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</si>
  <si>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</si>
  <si>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</si>
  <si>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</si>
  <si>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</si>
  <si>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</si>
  <si>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</si>
  <si>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</si>
  <si>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</si>
  <si>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</si>
  <si>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</si>
  <si>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</si>
  <si>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</si>
  <si>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</si>
  <si>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</si>
  <si>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</si>
  <si>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</si>
  <si>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</si>
  <si>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</si>
  <si>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</si>
  <si>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</si>
  <si>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</si>
  <si>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</si>
  <si>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</si>
  <si>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</si>
  <si>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</si>
  <si>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</si>
  <si>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</si>
  <si>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</si>
  <si>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</si>
  <si>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</si>
  <si>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</si>
  <si>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</si>
  <si>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</si>
  <si>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</si>
  <si>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</si>
  <si>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</si>
  <si>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</si>
  <si>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</si>
  <si>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</si>
  <si>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</si>
  <si>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</si>
  <si>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</si>
  <si>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</si>
  <si>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</si>
  <si>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</si>
  <si>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</si>
  <si>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</si>
  <si>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</si>
  <si>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</si>
  <si>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</si>
  <si>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</si>
  <si>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</si>
  <si>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</si>
  <si>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</si>
  <si>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</si>
  <si>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</si>
  <si>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</si>
  <si>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</si>
  <si>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</si>
  <si>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</si>
  <si>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</si>
  <si>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</si>
  <si>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</si>
  <si>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</si>
  <si>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</si>
  <si>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</si>
  <si>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</si>
  <si>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</si>
  <si>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</si>
  <si>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</si>
  <si>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</si>
  <si>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</si>
  <si>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</si>
  <si>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</si>
  <si>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</si>
  <si>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</si>
  <si>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</si>
  <si>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</si>
  <si>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</si>
  <si>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</si>
  <si>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</si>
  <si>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</si>
  <si>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</si>
  <si>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</si>
  <si>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</si>
  <si>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</si>
  <si>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</si>
  <si>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</si>
  <si>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</si>
  <si>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</si>
  <si>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</si>
  <si>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</si>
  <si>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</si>
  <si>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</si>
  <si>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</si>
  <si>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</si>
  <si>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</si>
  <si>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</si>
  <si>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</si>
  <si>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</si>
  <si>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</si>
  <si>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</si>
  <si>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</si>
  <si>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</si>
  <si>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</si>
  <si>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</si>
  <si>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</si>
  <si>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</si>
  <si>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</si>
  <si>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</si>
  <si>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</si>
  <si>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</si>
  <si>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</si>
  <si>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</si>
  <si>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</si>
  <si>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</si>
  <si>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</si>
  <si>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</si>
  <si>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</si>
  <si>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</si>
  <si>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</si>
  <si>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</si>
  <si>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</si>
  <si>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</si>
  <si>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</si>
  <si>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</si>
  <si>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</si>
  <si>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</si>
  <si>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</si>
  <si>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</si>
  <si>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</si>
  <si>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</si>
  <si>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</si>
  <si>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</si>
  <si>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</si>
  <si>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</si>
  <si>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</si>
  <si>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</si>
  <si>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</si>
  <si>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</si>
  <si>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</si>
  <si>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</si>
  <si>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</si>
  <si>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</si>
  <si>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</si>
  <si>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</si>
  <si>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</si>
  <si>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</si>
  <si>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</si>
  <si>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</si>
  <si>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</si>
  <si>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</si>
  <si>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</si>
  <si>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</si>
  <si>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</si>
  <si>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</si>
  <si>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</si>
  <si>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</si>
  <si>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</si>
  <si>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</si>
  <si>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</si>
  <si>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</si>
  <si>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</si>
  <si>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</si>
  <si>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</si>
  <si>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</si>
  <si>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</si>
  <si>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</si>
  <si>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</si>
  <si>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</si>
  <si>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</si>
  <si>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</si>
  <si>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</si>
  <si>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</si>
  <si>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</si>
  <si>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</si>
  <si>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</si>
  <si>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</si>
  <si>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</si>
  <si>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</si>
  <si>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</si>
  <si>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</si>
  <si>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</si>
  <si>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</si>
  <si>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</si>
  <si>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</si>
  <si>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</si>
  <si>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</si>
  <si>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</si>
  <si>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</si>
  <si>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</si>
  <si>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</si>
  <si>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</si>
  <si>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</si>
  <si>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</si>
  <si>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</si>
  <si>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</si>
  <si>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</si>
  <si>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</si>
  <si>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</si>
  <si>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</si>
  <si>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</si>
  <si>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</si>
  <si>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</si>
  <si>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</si>
  <si>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</si>
  <si>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</si>
  <si>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</si>
  <si>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</si>
  <si>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</si>
  <si>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</si>
  <si>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</si>
  <si>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</si>
  <si>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</si>
  <si>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</si>
  <si>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</si>
  <si>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</si>
  <si>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</si>
  <si>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</si>
  <si>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</si>
  <si>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</si>
  <si>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</si>
  <si>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</si>
  <si>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</si>
  <si>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</si>
  <si>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</si>
  <si>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</si>
  <si>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</si>
  <si>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</si>
  <si>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</si>
  <si>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</si>
  <si>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</si>
  <si>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</si>
  <si>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</si>
  <si>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</si>
  <si>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</si>
  <si>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</si>
  <si>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</si>
  <si>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</si>
  <si>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</si>
  <si>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</si>
  <si>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</si>
  <si>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</si>
  <si>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</si>
  <si>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</si>
  <si>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</si>
  <si>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</si>
  <si>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</si>
  <si>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</si>
  <si>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</si>
  <si>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</si>
  <si>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</si>
  <si>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</si>
  <si>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</si>
  <si>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</si>
  <si>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</si>
  <si>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</si>
  <si>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</si>
  <si>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</si>
  <si>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</si>
  <si>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</si>
  <si>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</si>
  <si>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</si>
  <si>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</si>
  <si>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</si>
  <si>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</si>
  <si>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</si>
  <si>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</si>
  <si>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</si>
  <si>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</si>
  <si>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</si>
  <si>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</si>
  <si>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</si>
  <si>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</si>
  <si>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</si>
  <si>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</si>
  <si>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</si>
  <si>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</si>
  <si>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</si>
  <si>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</si>
  <si>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</si>
  <si>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</si>
  <si>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</si>
  <si>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</si>
  <si>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</si>
  <si>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</si>
  <si>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</si>
  <si>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</si>
  <si>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</si>
  <si>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</si>
  <si>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</si>
  <si>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</si>
  <si>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</si>
  <si>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</si>
  <si>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</si>
  <si>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</si>
  <si>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</si>
  <si>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</si>
  <si>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</si>
  <si>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</si>
  <si>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</si>
  <si>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</si>
  <si>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</si>
  <si>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</si>
  <si>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</si>
  <si>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</si>
  <si>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</si>
  <si>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</si>
  <si>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</si>
  <si>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</si>
  <si>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</si>
  <si>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</si>
  <si>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</si>
  <si>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</si>
  <si>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</si>
  <si>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</si>
  <si>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</si>
  <si>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</si>
  <si>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</si>
  <si>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</si>
  <si>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</si>
  <si>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</si>
  <si>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</si>
  <si>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</si>
  <si>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</si>
  <si>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</si>
  <si>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</si>
  <si>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</si>
  <si>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</si>
  <si>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</si>
  <si>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</si>
  <si>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</si>
  <si>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</si>
  <si>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</si>
  <si>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</si>
  <si>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</si>
  <si>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</si>
  <si>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</si>
  <si>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</si>
  <si>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</si>
  <si>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</si>
  <si>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</si>
  <si>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</si>
  <si>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</si>
  <si>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</si>
  <si>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</si>
  <si>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</si>
  <si>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</si>
  <si>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</si>
  <si>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</si>
  <si>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</si>
  <si>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</si>
  <si>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</si>
  <si>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</si>
  <si>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</si>
  <si>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</si>
  <si>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</si>
  <si>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</si>
  <si>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</si>
  <si>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</si>
  <si>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</si>
  <si>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</si>
  <si>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</si>
  <si>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</si>
  <si>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</si>
  <si>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</si>
  <si>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</si>
  <si>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</si>
  <si>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</si>
  <si>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</si>
  <si>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</si>
  <si>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</si>
  <si>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</si>
  <si>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</si>
  <si>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</si>
  <si>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</si>
  <si>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</si>
  <si>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</si>
  <si>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</si>
  <si>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</si>
  <si>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</si>
  <si>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</si>
  <si>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</si>
  <si>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</si>
  <si>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</si>
  <si>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</si>
  <si>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</si>
  <si>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</si>
  <si>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</si>
  <si>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</si>
  <si>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</si>
  <si>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</si>
  <si>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</si>
  <si>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</si>
  <si>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</si>
  <si>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</si>
  <si>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</si>
  <si>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</si>
  <si>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</si>
  <si>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</si>
  <si>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</si>
  <si>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</si>
  <si>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</si>
  <si>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</si>
  <si>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</si>
  <si>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</si>
  <si>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</si>
  <si>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</si>
  <si>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</si>
  <si>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</si>
  <si>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</si>
  <si>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</si>
  <si>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</si>
  <si>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</si>
  <si>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</si>
  <si>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</si>
  <si>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</si>
  <si>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</si>
  <si>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</si>
  <si>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</si>
  <si>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</si>
  <si>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</si>
  <si>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</si>
  <si>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</si>
  <si>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</si>
  <si>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</si>
  <si>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</si>
  <si>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</si>
  <si>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</si>
  <si>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</si>
  <si>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</si>
  <si>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</si>
  <si>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</si>
  <si>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</si>
  <si>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</si>
  <si>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</si>
  <si>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</si>
  <si>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</si>
  <si>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</si>
  <si>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</si>
  <si>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</si>
  <si>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</si>
  <si>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</si>
  <si>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</si>
  <si>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</si>
  <si>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</si>
  <si>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</si>
  <si>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</si>
  <si>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</si>
  <si>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</si>
  <si>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</si>
  <si>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</si>
  <si>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</si>
  <si>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</si>
  <si>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</si>
  <si>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</si>
  <si>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</si>
  <si>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</si>
  <si>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</si>
  <si>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</si>
  <si>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</si>
  <si>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</si>
  <si>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</si>
  <si>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</si>
  <si>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</si>
  <si>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</si>
  <si>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</si>
  <si>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</si>
  <si>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</si>
  <si>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</si>
  <si>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</si>
  <si>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</si>
  <si>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</si>
  <si>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</si>
  <si>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</si>
  <si>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</si>
  <si>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</si>
  <si>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</si>
  <si>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</si>
  <si>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</si>
  <si>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</si>
  <si>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</si>
  <si>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</si>
  <si>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</si>
  <si>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</si>
  <si>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</si>
  <si>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</si>
  <si>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</si>
  <si>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</si>
  <si>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</si>
  <si>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</si>
  <si>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</si>
  <si>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</si>
  <si>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</si>
  <si>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</si>
  <si>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</si>
  <si>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</si>
  <si>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</si>
  <si>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</si>
  <si>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</si>
  <si>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</si>
  <si>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</si>
  <si>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</si>
  <si>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</si>
  <si>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</si>
  <si>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</si>
  <si>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</si>
  <si>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</si>
  <si>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</si>
  <si>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</si>
  <si>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</si>
  <si>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</si>
  <si>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</si>
  <si>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</si>
  <si>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</si>
  <si>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</si>
  <si>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</si>
  <si>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</si>
  <si>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</si>
  <si>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</si>
  <si>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</si>
  <si>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</si>
  <si>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</si>
  <si>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</si>
  <si>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</si>
  <si>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</si>
  <si>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</si>
  <si>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</si>
  <si>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</si>
  <si>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</si>
  <si>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</si>
  <si>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</si>
  <si>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</si>
  <si>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</si>
  <si>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</si>
  <si>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</si>
  <si>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</si>
  <si>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</si>
  <si>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</si>
  <si>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</si>
  <si>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</si>
  <si>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</si>
  <si>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</si>
  <si>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</si>
  <si>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</si>
  <si>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</si>
  <si>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</si>
  <si>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</si>
  <si>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</si>
  <si>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</si>
  <si>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</si>
  <si>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</si>
  <si>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</si>
  <si>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</si>
  <si>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</si>
  <si>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</si>
  <si>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</si>
  <si>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</si>
  <si>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</si>
  <si>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</si>
  <si>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</si>
  <si>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</si>
  <si>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</si>
  <si>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</si>
  <si>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</si>
  <si>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</si>
  <si>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</si>
  <si>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</si>
  <si>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</si>
  <si>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</si>
  <si>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</si>
  <si>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</si>
  <si>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</si>
  <si>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</si>
  <si>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</si>
  <si>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</si>
  <si>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</si>
  <si>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</si>
  <si>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</si>
  <si>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</si>
  <si>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</si>
  <si>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</si>
  <si>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</si>
  <si>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</si>
  <si>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</si>
  <si>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</si>
  <si>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</si>
  <si>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</si>
  <si>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</si>
  <si>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</si>
  <si>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</si>
  <si>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</si>
  <si>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</si>
  <si>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</si>
  <si>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</si>
  <si>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</si>
  <si>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</si>
  <si>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</si>
  <si>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</si>
  <si>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</si>
  <si>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</si>
  <si>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</si>
  <si>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</si>
  <si>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</si>
  <si>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</si>
  <si>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</si>
  <si>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</si>
  <si>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</si>
  <si>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</si>
  <si>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</si>
  <si>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</si>
  <si>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</si>
  <si>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</si>
  <si>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</si>
  <si>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</si>
  <si>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</si>
  <si>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</si>
  <si>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</si>
  <si>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</si>
  <si>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</si>
  <si>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</si>
  <si>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</si>
  <si>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</si>
  <si>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</si>
  <si>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</si>
  <si>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</si>
  <si>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</si>
  <si>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</si>
  <si>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</si>
  <si>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</si>
  <si>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</si>
  <si>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</si>
  <si>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</si>
  <si>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</si>
  <si>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</si>
  <si>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</si>
  <si>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</si>
  <si>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</si>
  <si>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</si>
  <si>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</si>
  <si>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</si>
  <si>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</si>
  <si>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</si>
  <si>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</si>
  <si>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</si>
  <si>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</si>
  <si>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</si>
  <si>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</si>
  <si>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</si>
  <si>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</si>
  <si>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</si>
  <si>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</si>
  <si>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</si>
  <si>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</si>
  <si>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</si>
  <si>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</si>
  <si>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</si>
  <si>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</si>
  <si>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</si>
  <si>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</si>
  <si>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</si>
  <si>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</si>
  <si>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</si>
  <si>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</si>
  <si>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</si>
  <si>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</si>
  <si>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</si>
  <si>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</si>
  <si>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</si>
  <si>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</si>
  <si>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</si>
  <si>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</si>
  <si>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</si>
  <si>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</si>
  <si>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</si>
  <si>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</si>
  <si>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</si>
  <si>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</si>
  <si>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</si>
  <si>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</si>
  <si>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</si>
  <si>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</si>
  <si>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</si>
  <si>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</si>
  <si>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</si>
  <si>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</si>
  <si>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</si>
  <si>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</si>
  <si>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</si>
  <si>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</si>
  <si>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</si>
  <si>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</si>
  <si>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</si>
  <si>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</si>
  <si>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</si>
  <si>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</si>
  <si>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</si>
  <si>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</si>
  <si>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</si>
  <si>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</si>
  <si>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</si>
  <si>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</si>
  <si>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</si>
  <si>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</si>
  <si>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</si>
  <si>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</si>
  <si>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</si>
  <si>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</si>
  <si>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</si>
  <si>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</si>
  <si>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</si>
  <si>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</si>
  <si>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</si>
  <si>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</si>
  <si>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</si>
  <si>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</si>
  <si>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</si>
  <si>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</si>
  <si>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</si>
  <si>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</si>
  <si>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</si>
  <si>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</si>
  <si>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</si>
  <si>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</si>
  <si>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</si>
  <si>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</si>
  <si>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</si>
  <si>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</si>
  <si>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</si>
  <si>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</si>
  <si>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</si>
  <si>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</si>
  <si>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</si>
  <si>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</si>
  <si>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</si>
  <si>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</si>
  <si>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</si>
  <si>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</si>
  <si>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</si>
  <si>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</si>
  <si>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</si>
  <si>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</si>
  <si>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</si>
  <si>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</si>
  <si>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</si>
  <si>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</si>
  <si>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</si>
  <si>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</si>
  <si>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</si>
  <si>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</si>
  <si>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</si>
  <si>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</si>
  <si>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</si>
  <si>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</si>
  <si>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</si>
  <si>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</si>
  <si>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</si>
  <si>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</si>
  <si>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</si>
  <si>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</si>
  <si>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</si>
  <si>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</si>
  <si>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</si>
  <si>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</si>
  <si>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</si>
  <si>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</si>
  <si>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</si>
  <si>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</si>
  <si>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</si>
  <si>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</si>
  <si>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</si>
  <si>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</si>
  <si>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</si>
  <si>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</si>
  <si>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</si>
  <si>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</si>
  <si>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</si>
  <si>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</si>
  <si>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</si>
  <si>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</si>
  <si>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</si>
  <si>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</si>
  <si>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</si>
  <si>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</si>
  <si>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</si>
  <si>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</si>
  <si>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</si>
  <si>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</si>
  <si>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</si>
  <si>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</si>
  <si>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</si>
  <si>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</si>
  <si>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</si>
  <si>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</si>
  <si>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</si>
  <si>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</si>
  <si>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</si>
  <si>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</si>
  <si>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</si>
  <si>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</si>
  <si>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</si>
  <si>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</si>
  <si>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</si>
  <si>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</si>
  <si>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</si>
  <si>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</si>
  <si>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</si>
  <si>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</si>
  <si>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</si>
  <si>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</si>
  <si>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</si>
  <si>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</si>
  <si>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</si>
  <si>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</si>
  <si>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</si>
  <si>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</si>
  <si>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</si>
  <si>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</si>
  <si>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</si>
  <si>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</si>
  <si>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</si>
  <si>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</si>
  <si>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</si>
  <si>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</si>
  <si>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</si>
  <si>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</si>
  <si>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</si>
  <si>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</si>
  <si>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</si>
  <si>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</si>
  <si>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</si>
  <si>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</si>
  <si>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</si>
  <si>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</si>
  <si>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</si>
  <si>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</si>
  <si>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</si>
  <si>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</si>
  <si>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</si>
  <si>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</si>
  <si>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</si>
  <si>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</si>
  <si>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</si>
  <si>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</si>
  <si>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</si>
  <si>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</si>
  <si>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</si>
  <si>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</si>
  <si>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</si>
  <si>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</si>
  <si>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</si>
  <si>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</si>
  <si>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</si>
  <si>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</si>
  <si>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</si>
  <si>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</si>
  <si>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</si>
  <si>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</si>
  <si>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</si>
  <si>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</si>
  <si>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</si>
  <si>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</si>
  <si>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</si>
  <si>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</si>
  <si>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</si>
  <si>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</si>
  <si>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</si>
  <si>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</si>
  <si>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</si>
  <si>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</si>
  <si>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</si>
  <si>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</si>
  <si>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</si>
  <si>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</si>
  <si>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</si>
  <si>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</si>
  <si>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</si>
  <si>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</si>
  <si>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</si>
  <si>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</si>
  <si>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</si>
  <si>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</si>
  <si>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</si>
  <si>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</si>
  <si>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</si>
  <si>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</si>
  <si>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</si>
  <si>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</si>
  <si>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</si>
  <si>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</si>
  <si>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</si>
  <si>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</si>
  <si>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</si>
  <si>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</si>
  <si>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</si>
  <si>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</si>
  <si>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</si>
  <si>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</si>
  <si>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</si>
  <si>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</si>
  <si>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</si>
  <si>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</si>
  <si>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</si>
  <si>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</si>
  <si>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</si>
  <si>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</si>
  <si>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</si>
  <si>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</si>
  <si>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</si>
  <si>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</si>
  <si>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</si>
  <si>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</si>
  <si>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</si>
  <si>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</si>
  <si>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</si>
  <si>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</si>
  <si>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</si>
  <si>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</si>
  <si>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</si>
  <si>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</si>
  <si>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</si>
  <si>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</si>
  <si>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</si>
  <si>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</si>
  <si>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</si>
  <si>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</si>
  <si>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</si>
  <si>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</si>
  <si>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</si>
  <si>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</si>
  <si>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</si>
  <si>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</si>
  <si>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</si>
  <si>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</si>
  <si>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</si>
  <si>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</si>
  <si>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</si>
  <si>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</si>
  <si>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</si>
  <si>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</si>
  <si>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</si>
  <si>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</si>
  <si>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</si>
  <si>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</si>
  <si>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</si>
  <si>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</si>
  <si>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</si>
  <si>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</si>
  <si>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</si>
  <si>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</si>
  <si>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</si>
  <si>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</si>
  <si>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</si>
  <si>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</si>
  <si>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</si>
  <si>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</si>
  <si>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</si>
  <si>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</si>
  <si>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</si>
  <si>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</si>
  <si>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</si>
  <si>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</si>
  <si>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</si>
  <si>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</si>
  <si>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</si>
  <si>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</si>
  <si>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</si>
  <si>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</si>
  <si>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</si>
  <si>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</si>
  <si>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</si>
  <si>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</si>
  <si>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</si>
  <si>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</si>
  <si>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</si>
  <si>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</si>
  <si>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</si>
  <si>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</si>
  <si>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</si>
  <si>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</si>
  <si>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</si>
  <si>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</si>
  <si>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</si>
  <si>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</si>
  <si>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</si>
  <si>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</si>
  <si>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</si>
  <si>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</si>
  <si>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</si>
  <si>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</si>
  <si>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</si>
  <si>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</si>
  <si>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</si>
  <si>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</si>
  <si>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</si>
  <si>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</si>
  <si>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</si>
  <si>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</si>
  <si>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</si>
  <si>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</si>
  <si>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</si>
  <si>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</si>
  <si>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</si>
  <si>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</si>
  <si>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</si>
  <si>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</si>
  <si>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</si>
  <si>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</si>
  <si>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</si>
  <si>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</si>
  <si>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</si>
  <si>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</si>
  <si>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</si>
  <si>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</si>
  <si>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</si>
  <si>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</si>
  <si>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</si>
  <si>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</si>
  <si>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</si>
  <si>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</si>
  <si>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</si>
  <si>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</si>
  <si>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</si>
  <si>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</si>
  <si>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</si>
  <si>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</si>
  <si>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</si>
  <si>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</si>
  <si>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</si>
  <si>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</si>
  <si>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</si>
  <si>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</si>
  <si>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</si>
  <si>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</si>
  <si>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</si>
  <si>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</si>
  <si>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</si>
  <si>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</si>
  <si>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</si>
  <si>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</si>
  <si>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</si>
  <si>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</si>
  <si>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</si>
  <si>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</si>
  <si>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</si>
  <si>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</si>
  <si>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</si>
  <si>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</si>
  <si>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</si>
  <si>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</si>
  <si>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</si>
  <si>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</si>
  <si>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</si>
  <si>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</si>
  <si>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</si>
  <si>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</si>
  <si>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</si>
  <si>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</si>
  <si>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</si>
  <si>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</si>
  <si>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</si>
  <si>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</si>
  <si>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</si>
  <si>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</si>
  <si>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</si>
  <si>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</si>
  <si>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</si>
  <si>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</si>
  <si>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</si>
  <si>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</si>
  <si>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</si>
  <si>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</si>
  <si>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</si>
  <si>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</si>
  <si>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</si>
  <si>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</si>
  <si>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</si>
  <si>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</si>
  <si>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</si>
  <si>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</si>
  <si>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</si>
  <si>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</si>
  <si>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</si>
  <si>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</si>
  <si>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</si>
  <si>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</si>
  <si>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</si>
  <si>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</si>
  <si>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</si>
  <si>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</si>
  <si>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</si>
  <si>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</si>
  <si>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</si>
  <si>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</si>
  <si>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</si>
  <si>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</si>
  <si>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</si>
  <si>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</si>
  <si>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</si>
  <si>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</si>
  <si>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</si>
  <si>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</si>
  <si>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</si>
  <si>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</si>
  <si>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</si>
  <si>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</si>
  <si>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</si>
  <si>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</si>
  <si>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</si>
  <si>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</si>
  <si>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</si>
  <si>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</si>
  <si>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</si>
  <si>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</si>
  <si>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</si>
  <si>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</si>
  <si>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</si>
  <si>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</si>
  <si>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</si>
  <si>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</si>
  <si>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</si>
  <si>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</si>
  <si>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</si>
  <si>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</si>
  <si>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</si>
  <si>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</si>
  <si>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</si>
  <si>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</si>
  <si>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</si>
  <si>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</si>
  <si>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</si>
  <si>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</si>
  <si>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</si>
  <si>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</si>
  <si>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</si>
  <si>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</si>
  <si>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</si>
  <si>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</si>
  <si>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</si>
  <si>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</si>
  <si>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</si>
  <si>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</si>
  <si>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</si>
  <si>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</si>
  <si>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</si>
  <si>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</si>
  <si>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</si>
  <si>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</si>
  <si>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</si>
  <si>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</si>
  <si>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</si>
  <si>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</si>
  <si>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</si>
  <si>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</si>
  <si>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</si>
  <si>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</si>
  <si>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</si>
  <si>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</si>
  <si>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</si>
  <si>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</si>
  <si>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</si>
  <si>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</si>
  <si>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</si>
  <si>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</si>
  <si>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</si>
  <si>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</si>
  <si>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</si>
  <si>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</si>
  <si>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</si>
  <si>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</si>
  <si>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</si>
  <si>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</si>
  <si>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</si>
  <si>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</si>
  <si>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</si>
  <si>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</si>
  <si>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</si>
  <si>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</si>
  <si>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</si>
  <si>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</si>
  <si>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</si>
  <si>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</si>
  <si>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</si>
  <si>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</si>
  <si>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</si>
  <si>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</si>
  <si>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</si>
  <si>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</si>
  <si>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</si>
  <si>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</si>
  <si>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</si>
  <si>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</si>
  <si>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</si>
  <si>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</si>
  <si>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</si>
  <si>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</si>
  <si>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</si>
  <si>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</si>
  <si>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</si>
  <si>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</si>
  <si>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</si>
  <si>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</si>
  <si>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</si>
  <si>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</si>
  <si>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</si>
  <si>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</si>
  <si>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</si>
  <si>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</si>
  <si>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</si>
  <si>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</si>
  <si>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</si>
  <si>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</si>
  <si>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</si>
  <si>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</si>
  <si>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</si>
  <si>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</si>
  <si>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</si>
  <si>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</si>
  <si>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</si>
  <si>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</si>
  <si>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</si>
  <si>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</si>
  <si>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</si>
  <si>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</si>
  <si>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</si>
  <si>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</si>
  <si>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</si>
  <si>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</si>
  <si>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</si>
  <si>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</si>
  <si>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</si>
  <si>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</si>
  <si>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</si>
  <si>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</si>
  <si>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</si>
  <si>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</si>
  <si>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</si>
  <si>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</si>
  <si>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</si>
  <si>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</si>
  <si>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</si>
  <si>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</si>
  <si>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</si>
  <si>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</si>
  <si>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</si>
  <si>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</si>
  <si>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</si>
  <si>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</si>
  <si>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</si>
  <si>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</si>
  <si>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</si>
  <si>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</si>
  <si>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</si>
  <si>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</si>
  <si>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</si>
  <si>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</si>
  <si>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</si>
  <si>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</si>
  <si>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</si>
  <si>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</si>
  <si>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</si>
  <si>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</si>
  <si>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</si>
  <si>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</si>
  <si>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</si>
  <si>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</si>
  <si>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</si>
  <si>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</si>
  <si>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</si>
  <si>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</si>
  <si>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</si>
  <si>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</si>
  <si>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</si>
  <si>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</si>
  <si>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</si>
  <si>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</si>
  <si>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</si>
  <si>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</si>
  <si>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</si>
  <si>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</si>
  <si>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</si>
  <si>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</si>
  <si>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</si>
  <si>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</si>
  <si>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</si>
  <si>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</si>
  <si>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</si>
  <si>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</si>
  <si>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</si>
  <si>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</si>
  <si>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</si>
  <si>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</si>
  <si>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</si>
  <si>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</si>
  <si>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</si>
  <si>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</si>
  <si>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</si>
  <si>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</si>
  <si>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</si>
  <si>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</si>
  <si>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</si>
  <si>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</si>
  <si>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</si>
  <si>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</si>
  <si>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</si>
  <si>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</si>
  <si>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</si>
  <si>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</si>
  <si>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</si>
  <si>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</si>
  <si>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</si>
  <si>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</si>
  <si>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</si>
  <si>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</si>
  <si>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</si>
  <si>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</si>
  <si>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</si>
  <si>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</si>
  <si>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</si>
  <si>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</si>
  <si>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</si>
  <si>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</si>
  <si>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</si>
  <si>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</si>
  <si>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</si>
  <si>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</si>
  <si>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</si>
  <si>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</si>
  <si>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</si>
  <si>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</si>
  <si>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</si>
  <si>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</si>
  <si>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</si>
  <si>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</si>
  <si>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</si>
  <si>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</si>
  <si>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</si>
  <si>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</si>
  <si>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</si>
  <si>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</si>
  <si>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</si>
  <si>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</si>
  <si>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</si>
  <si>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</si>
  <si>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</si>
  <si>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</si>
  <si>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</si>
  <si>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</si>
  <si>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</si>
  <si>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</si>
  <si>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</si>
  <si>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</si>
  <si>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</si>
  <si>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</si>
  <si>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</si>
  <si>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</si>
  <si>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</si>
  <si>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</si>
  <si>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</si>
  <si>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</si>
  <si>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</si>
  <si>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</si>
  <si>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</si>
  <si>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</si>
  <si>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</si>
  <si>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</si>
  <si>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</si>
  <si>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</si>
  <si>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</si>
  <si>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</si>
  <si>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</si>
  <si>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</si>
  <si>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</si>
  <si>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</si>
  <si>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</si>
  <si>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</si>
  <si>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</si>
  <si>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</si>
  <si>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</si>
  <si>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</si>
  <si>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</si>
  <si>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</si>
  <si>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</si>
  <si>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</si>
  <si>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</si>
  <si>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</si>
  <si>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</si>
  <si>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</si>
  <si>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</si>
  <si>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</si>
  <si>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</si>
  <si>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</si>
  <si>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</si>
  <si>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</si>
  <si>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</si>
  <si>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</si>
  <si>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</si>
  <si>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</si>
  <si>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</si>
  <si>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</si>
  <si>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</si>
  <si>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</si>
  <si>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</si>
  <si>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</si>
  <si>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</si>
  <si>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</si>
  <si>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</si>
  <si>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</si>
  <si>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</si>
  <si>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</si>
  <si>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</si>
  <si>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</si>
  <si>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</si>
  <si>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</si>
  <si>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</si>
  <si>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</si>
  <si>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</si>
  <si>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</si>
  <si>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</si>
  <si>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</si>
  <si>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</si>
  <si>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</si>
  <si>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</si>
  <si>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</si>
  <si>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</si>
  <si>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</si>
  <si>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</si>
  <si>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</si>
  <si>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</si>
  <si>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</si>
  <si>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</si>
  <si>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</si>
  <si>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</si>
  <si>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</si>
  <si>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</si>
  <si>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</si>
  <si>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</si>
  <si>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</si>
  <si>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</si>
  <si>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</si>
  <si>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</si>
  <si>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</si>
  <si>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</si>
  <si>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</si>
  <si>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</si>
  <si>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</si>
  <si>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</si>
  <si>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</si>
  <si>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</si>
  <si>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</si>
  <si>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</si>
  <si>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</si>
  <si>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</si>
  <si>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</si>
  <si>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</si>
  <si>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</si>
  <si>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</si>
  <si>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</si>
  <si>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</si>
  <si>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</si>
  <si>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</si>
  <si>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</si>
  <si>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</si>
  <si>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</si>
  <si>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</si>
  <si>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</si>
  <si>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</si>
  <si>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</si>
  <si>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</si>
  <si>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</si>
  <si>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</si>
  <si>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</si>
  <si>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</si>
  <si>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</si>
  <si>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</si>
  <si>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</si>
  <si>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</si>
  <si>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</si>
  <si>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</si>
  <si>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</si>
  <si>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</si>
  <si>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</si>
  <si>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</si>
  <si>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</si>
  <si>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</si>
  <si>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</si>
  <si>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</si>
  <si>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</si>
  <si>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</si>
  <si>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</si>
  <si>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</si>
  <si>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</si>
  <si>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</si>
  <si>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</si>
  <si>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</si>
  <si>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</si>
  <si>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</si>
  <si>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</si>
  <si>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</si>
  <si>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</si>
  <si>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</si>
  <si>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</si>
  <si>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</si>
  <si>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</si>
  <si>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</si>
  <si>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</si>
  <si>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</si>
  <si>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</si>
  <si>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</si>
  <si>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</si>
  <si>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</si>
  <si>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</si>
  <si>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</si>
  <si>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</si>
  <si>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</si>
  <si>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</si>
  <si>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</si>
  <si>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</si>
  <si>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</si>
  <si>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</si>
  <si>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</si>
  <si>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</si>
  <si>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</si>
  <si>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</si>
  <si>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</si>
  <si>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</si>
  <si>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</si>
  <si>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</si>
  <si>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</si>
  <si>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</si>
  <si>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</si>
  <si>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</si>
  <si>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</si>
  <si>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</si>
  <si>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</si>
  <si>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</si>
  <si>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</si>
  <si>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</si>
  <si>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</si>
  <si>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</si>
  <si>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</si>
  <si>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</si>
  <si>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</si>
  <si>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</si>
  <si>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</si>
  <si>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</si>
  <si>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</si>
  <si>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</si>
  <si>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</si>
  <si>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</si>
  <si>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</si>
  <si>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</si>
  <si>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</si>
  <si>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</si>
  <si>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</si>
  <si>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</si>
  <si>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</si>
  <si>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</si>
  <si>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</si>
  <si>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</si>
  <si>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</si>
  <si>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</si>
  <si>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</si>
  <si>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</si>
  <si>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</si>
  <si>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</si>
  <si>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</si>
  <si>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</si>
  <si>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</si>
  <si>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</si>
  <si>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</si>
  <si>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</si>
  <si>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</si>
  <si>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</si>
  <si>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</si>
  <si>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</si>
  <si>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</si>
  <si>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</si>
  <si>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</si>
  <si>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</si>
  <si>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</si>
  <si>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</si>
  <si>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</si>
  <si>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</si>
  <si>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</si>
  <si>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</si>
  <si>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</si>
  <si>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</si>
  <si>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</si>
  <si>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</si>
  <si>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</si>
  <si>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</si>
  <si>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</si>
  <si>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</si>
  <si>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</si>
  <si>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</si>
  <si>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</si>
  <si>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</si>
  <si>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</si>
  <si>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</si>
  <si>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</si>
  <si>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</si>
  <si>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</si>
  <si>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</si>
  <si>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</si>
  <si>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</si>
  <si>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</si>
  <si>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</si>
  <si>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</si>
  <si>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</si>
  <si>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</si>
  <si>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</si>
  <si>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</si>
  <si>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</si>
  <si>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</si>
  <si>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</si>
  <si>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</si>
  <si>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</si>
  <si>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</si>
  <si>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</si>
  <si>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</si>
  <si>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</si>
  <si>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</si>
  <si>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</si>
  <si>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</si>
  <si>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</si>
  <si>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</si>
  <si>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</si>
  <si>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</si>
  <si>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</si>
  <si>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</si>
  <si>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</si>
  <si>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</si>
  <si>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</si>
  <si>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</si>
  <si>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</si>
  <si>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</si>
  <si>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</si>
  <si>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</si>
  <si>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</si>
  <si>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</si>
  <si>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</si>
  <si>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</si>
  <si>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</si>
  <si>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</si>
  <si>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</si>
  <si>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</si>
  <si>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</si>
  <si>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</si>
  <si>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</si>
  <si>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</si>
  <si>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</si>
  <si>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</si>
  <si>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</si>
  <si>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</si>
  <si>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</si>
  <si>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</si>
  <si>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</si>
  <si>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</si>
  <si>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</si>
  <si>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</si>
  <si>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</si>
  <si>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</si>
  <si>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</si>
  <si>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</si>
  <si>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</si>
  <si>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</si>
  <si>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</si>
  <si>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</si>
  <si>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</si>
  <si>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</si>
  <si>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</si>
  <si>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</si>
  <si>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</si>
  <si>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</si>
  <si>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</si>
  <si>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</si>
  <si>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</si>
  <si>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</si>
  <si>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</si>
  <si>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</si>
  <si>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</si>
  <si>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</si>
  <si>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</si>
  <si>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</si>
  <si>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</si>
  <si>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</si>
  <si>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</si>
  <si>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</si>
  <si>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</si>
  <si>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</si>
  <si>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</si>
  <si>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</si>
  <si>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</si>
  <si>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</si>
  <si>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</si>
  <si>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</si>
  <si>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</si>
  <si>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</si>
  <si>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</si>
  <si>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</si>
  <si>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</si>
  <si>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</si>
  <si>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</si>
  <si>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</si>
  <si>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</si>
  <si>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</si>
  <si>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</si>
  <si>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</si>
  <si>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</si>
  <si>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</si>
  <si>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</si>
  <si>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</si>
  <si>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</si>
  <si>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</si>
  <si>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</si>
  <si>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</si>
  <si>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</si>
  <si>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</si>
  <si>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</si>
  <si>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</si>
  <si>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</si>
  <si>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</si>
  <si>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</si>
  <si>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</si>
  <si>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</si>
  <si>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</si>
  <si>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</si>
  <si>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</si>
  <si>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</si>
  <si>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</si>
  <si>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</si>
  <si>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</si>
  <si>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</si>
  <si>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</si>
  <si>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</si>
  <si>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</si>
  <si>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</si>
  <si>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</si>
  <si>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</si>
  <si>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</si>
  <si>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</si>
  <si>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</si>
  <si>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</si>
  <si>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</si>
  <si>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</si>
  <si>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</si>
  <si>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</si>
  <si>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</si>
  <si>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</si>
  <si>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</si>
  <si>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</si>
  <si>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</si>
  <si>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</si>
  <si>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</si>
  <si>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</si>
  <si>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</si>
  <si>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</si>
  <si>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</si>
  <si>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</si>
  <si>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</si>
  <si>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</si>
  <si>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</si>
  <si>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</si>
  <si>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</si>
  <si>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</si>
  <si>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</si>
  <si>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</si>
  <si>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</si>
  <si>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</si>
  <si>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</si>
  <si>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</si>
  <si>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</si>
  <si>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</si>
  <si>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</si>
  <si>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</si>
  <si>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</si>
  <si>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</si>
  <si>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</si>
  <si>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</si>
  <si>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</si>
  <si>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</si>
  <si>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</si>
  <si>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</si>
  <si>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</si>
  <si>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</si>
  <si>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</si>
  <si>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</si>
  <si>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</si>
  <si>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</si>
  <si>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</si>
  <si>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</si>
  <si>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</si>
  <si>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</si>
  <si>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</si>
  <si>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</si>
  <si>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</si>
  <si>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</si>
  <si>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</si>
  <si>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</si>
  <si>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</si>
  <si>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</si>
  <si>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</si>
  <si>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</si>
  <si>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</si>
  <si>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</si>
  <si>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</si>
  <si>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</si>
  <si>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</si>
  <si>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</si>
  <si>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</si>
  <si>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</si>
  <si>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</si>
  <si>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</si>
  <si>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</si>
  <si>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</si>
  <si>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</si>
  <si>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</si>
  <si>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</si>
  <si>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</si>
  <si>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</si>
  <si>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</si>
  <si>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</si>
  <si>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</si>
  <si>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</si>
  <si>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</si>
  <si>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</si>
  <si>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</si>
  <si>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</si>
  <si>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</si>
  <si>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</si>
  <si>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</si>
  <si>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</si>
  <si>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</si>
  <si>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</si>
  <si>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</si>
  <si>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</si>
  <si>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</si>
  <si>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</si>
  <si>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</si>
  <si>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</si>
  <si>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</si>
  <si>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</si>
  <si>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</si>
  <si>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</si>
  <si>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</si>
  <si>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</si>
  <si>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</si>
  <si>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</si>
  <si>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</si>
  <si>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</si>
  <si>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</si>
  <si>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</si>
  <si>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</si>
  <si>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</si>
  <si>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</si>
  <si>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</si>
  <si>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</si>
  <si>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</si>
  <si>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</si>
  <si>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</si>
  <si>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</si>
  <si>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</si>
  <si>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</si>
  <si>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</si>
  <si>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</si>
  <si>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</si>
  <si>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</si>
  <si>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</si>
  <si>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</si>
  <si>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</si>
  <si>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</si>
  <si>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</si>
  <si>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</si>
  <si>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</si>
  <si>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</si>
  <si>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</si>
  <si>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</si>
  <si>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</si>
  <si>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</si>
  <si>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</si>
  <si>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</si>
  <si>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</si>
  <si>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</si>
  <si>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</si>
  <si>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</si>
  <si>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</si>
  <si>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</si>
  <si>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</si>
  <si>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</si>
  <si>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</si>
  <si>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</si>
  <si>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</si>
  <si>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</si>
  <si>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</si>
  <si>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</si>
  <si>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</si>
  <si>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</si>
  <si>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</si>
  <si>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</si>
  <si>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</si>
  <si>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</si>
  <si>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</si>
  <si>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</si>
  <si>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</si>
  <si>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</si>
  <si>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</si>
  <si>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</si>
  <si>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</si>
  <si>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</si>
  <si>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</si>
  <si>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</si>
  <si>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</si>
  <si>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</si>
  <si>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</si>
  <si>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</si>
  <si>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</si>
  <si>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</si>
  <si>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</si>
  <si>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</si>
  <si>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</si>
  <si>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</si>
  <si>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</si>
  <si>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</si>
  <si>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</si>
  <si>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</si>
  <si>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</si>
  <si>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</si>
  <si>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</si>
  <si>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</si>
  <si>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</si>
  <si>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</si>
  <si>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</si>
  <si>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</si>
  <si>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</si>
  <si>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</si>
  <si>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</si>
  <si>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</si>
  <si>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</si>
  <si>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</si>
  <si>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</si>
  <si>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</si>
  <si>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</si>
  <si>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</si>
  <si>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</si>
  <si>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</si>
  <si>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</si>
  <si>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</si>
  <si>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</si>
  <si>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</si>
  <si>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</si>
  <si>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</si>
  <si>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</si>
  <si>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</si>
  <si>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</si>
  <si>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</si>
  <si>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</si>
  <si>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</si>
  <si>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</si>
  <si>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</si>
  <si>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</si>
  <si>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</si>
  <si>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</si>
  <si>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</si>
  <si>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</si>
  <si>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</si>
  <si>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</si>
  <si>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</si>
  <si>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</si>
  <si>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</si>
  <si>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</si>
  <si>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</si>
  <si>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</si>
  <si>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</si>
  <si>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</si>
  <si>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</si>
  <si>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</si>
  <si>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</si>
  <si>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</si>
  <si>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</si>
  <si>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</si>
  <si>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</si>
  <si>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</si>
  <si>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</si>
  <si>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</si>
  <si>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</si>
  <si>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</si>
  <si>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</si>
  <si>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</si>
  <si>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</si>
  <si>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</si>
  <si>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</si>
  <si>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</si>
  <si>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</si>
  <si>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</si>
  <si>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</si>
  <si>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</si>
  <si>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</si>
  <si>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</si>
  <si>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</si>
  <si>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</si>
  <si>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</si>
  <si>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</si>
  <si>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</si>
  <si>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</si>
  <si>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</si>
  <si>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</si>
  <si>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</si>
  <si>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</si>
  <si>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</si>
  <si>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</si>
  <si>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</si>
  <si>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</si>
  <si>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</si>
  <si>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</si>
  <si>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</si>
  <si>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</si>
  <si>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</si>
  <si>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</si>
  <si>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</si>
  <si>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</si>
  <si>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</si>
  <si>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</si>
  <si>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</si>
  <si>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</si>
  <si>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</si>
  <si>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</si>
  <si>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</si>
  <si>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</si>
  <si>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</si>
  <si>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</si>
  <si>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</si>
  <si>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</si>
  <si>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</si>
  <si>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</si>
  <si>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</si>
  <si>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</si>
  <si>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</si>
  <si>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</si>
  <si>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</si>
  <si>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</si>
  <si>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</si>
  <si>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</si>
  <si>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</si>
  <si>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</si>
  <si>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</si>
  <si>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</si>
  <si>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</si>
  <si>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</si>
  <si>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</si>
  <si>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</si>
  <si>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</si>
  <si>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</si>
  <si>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</si>
  <si>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</si>
  <si>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</si>
  <si>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</si>
  <si>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</si>
  <si>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</si>
  <si>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</si>
  <si>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</si>
  <si>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</si>
  <si>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</si>
  <si>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</si>
  <si>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</si>
  <si>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</si>
  <si>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</si>
  <si>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</si>
  <si>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</si>
  <si>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</si>
  <si>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</si>
  <si>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</si>
  <si>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</si>
  <si>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</si>
  <si>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</si>
  <si>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</si>
  <si>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</si>
  <si>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</si>
  <si>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</si>
  <si>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</si>
  <si>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</si>
  <si>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</si>
  <si>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</si>
  <si>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</si>
  <si>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</si>
  <si>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</si>
  <si>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</si>
  <si>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</si>
  <si>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</si>
  <si>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</si>
  <si>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</si>
  <si>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</si>
  <si>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</si>
  <si>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</si>
  <si>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</si>
  <si>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</si>
  <si>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</si>
  <si>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</si>
  <si>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</si>
  <si>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</si>
  <si>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</si>
  <si>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</si>
  <si>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</si>
  <si>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</si>
  <si>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</si>
  <si>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</si>
  <si>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</si>
  <si>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</si>
  <si>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</si>
  <si>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</si>
  <si>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</si>
  <si>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</si>
  <si>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</si>
  <si>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</si>
  <si>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</si>
  <si>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</si>
  <si>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</si>
  <si>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</si>
  <si>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</si>
  <si>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</si>
  <si>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</si>
  <si>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</si>
  <si>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</si>
  <si>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</si>
  <si>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</si>
  <si>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</si>
  <si>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</si>
  <si>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</si>
  <si>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</si>
  <si>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</si>
  <si>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</si>
  <si>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</si>
  <si>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</si>
  <si>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</si>
  <si>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</si>
  <si>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</si>
  <si>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</si>
  <si>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</si>
  <si>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</si>
  <si>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</si>
  <si>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</si>
  <si>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</si>
  <si>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</si>
  <si>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</si>
  <si>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</si>
  <si>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</si>
  <si>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</si>
  <si>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</si>
  <si>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</si>
  <si>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</si>
  <si>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</si>
  <si>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</si>
  <si>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</si>
  <si>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</si>
  <si>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</si>
  <si>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</si>
  <si>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</si>
  <si>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</si>
  <si>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</si>
  <si>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</si>
  <si>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</si>
  <si>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</si>
  <si>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</si>
  <si>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</si>
  <si>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</si>
  <si>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</si>
  <si>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</si>
  <si>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</si>
  <si>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</si>
  <si>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</si>
  <si>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</si>
  <si>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</si>
  <si>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</si>
  <si>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</si>
  <si>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</si>
  <si>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</si>
  <si>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</si>
  <si>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</si>
  <si>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</si>
  <si>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</si>
  <si>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</si>
  <si>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</si>
  <si>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</si>
  <si>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</si>
  <si>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</si>
  <si>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</si>
  <si>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</si>
  <si>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</si>
  <si>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</si>
  <si>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</si>
  <si>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</si>
  <si>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</si>
  <si>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</si>
  <si>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</si>
  <si>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</si>
  <si>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</si>
  <si>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</si>
  <si>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</si>
  <si>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</si>
  <si>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</si>
  <si>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</si>
  <si>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</si>
  <si>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</si>
  <si>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</si>
  <si>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</si>
  <si>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</si>
  <si>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</si>
  <si>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</si>
  <si>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</si>
  <si>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</si>
  <si>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</si>
  <si>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</si>
  <si>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</si>
  <si>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</si>
  <si>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</si>
  <si>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</si>
  <si>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</si>
  <si>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</si>
  <si>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</si>
  <si>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</si>
  <si>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</si>
  <si>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</si>
  <si>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</si>
  <si>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</si>
  <si>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</si>
  <si>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</si>
  <si>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</si>
  <si>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</si>
  <si>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</si>
  <si>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</si>
  <si>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</si>
  <si>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</si>
  <si>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</si>
  <si>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</si>
  <si>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</si>
  <si>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</si>
  <si>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</si>
  <si>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</si>
  <si>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</si>
  <si>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</si>
  <si>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</si>
  <si>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</si>
  <si>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</si>
  <si>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</si>
  <si>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</si>
  <si>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</si>
  <si>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</si>
  <si>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</si>
  <si>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</si>
  <si>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</si>
  <si>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</si>
  <si>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</si>
  <si>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</si>
  <si>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</si>
  <si>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</si>
  <si>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</si>
  <si>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</si>
  <si>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</si>
  <si>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</si>
  <si>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</si>
  <si>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</si>
  <si>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</si>
  <si>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</si>
  <si>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</si>
  <si>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</si>
  <si>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</si>
  <si>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</si>
  <si>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</si>
  <si>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</si>
  <si>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</si>
  <si>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</si>
  <si>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</si>
  <si>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</si>
  <si>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</si>
  <si>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</si>
  <si>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</si>
  <si>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</si>
  <si>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</si>
  <si>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</si>
  <si>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</si>
  <si>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</si>
  <si>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</si>
  <si>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</si>
  <si>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</si>
  <si>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</si>
  <si>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</si>
  <si>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</si>
  <si>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</si>
  <si>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</si>
  <si>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</si>
  <si>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</si>
  <si>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</si>
  <si>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</si>
  <si>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</si>
  <si>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</si>
  <si>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</si>
  <si>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</si>
  <si>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</si>
  <si>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</si>
  <si>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</si>
  <si>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</si>
  <si>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</si>
  <si>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</si>
  <si>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</si>
  <si>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</si>
  <si>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</si>
  <si>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</si>
  <si>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</si>
  <si>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</si>
  <si>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</si>
  <si>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</si>
  <si>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</si>
  <si>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</si>
  <si>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</si>
  <si>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</si>
  <si>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</si>
  <si>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</si>
  <si>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</si>
  <si>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</si>
  <si>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</si>
  <si>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</si>
  <si>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</si>
  <si>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</si>
  <si>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</si>
  <si>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</si>
  <si>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</si>
  <si>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</si>
  <si>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</si>
  <si>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</si>
  <si>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</si>
  <si>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</si>
  <si>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</si>
  <si>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</si>
  <si>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</si>
  <si>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</si>
  <si>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</si>
  <si>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</si>
  <si>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</si>
  <si>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</si>
  <si>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</si>
  <si>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</si>
  <si>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</si>
  <si>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</si>
  <si>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</si>
  <si>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</si>
  <si>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</si>
  <si>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</si>
  <si>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</si>
  <si>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</si>
  <si>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</si>
  <si>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</si>
  <si>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</si>
  <si>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</si>
  <si>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</si>
  <si>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</si>
  <si>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</si>
  <si>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</si>
  <si>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</si>
  <si>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</si>
  <si>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</si>
  <si>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</si>
  <si>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</si>
  <si>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</si>
  <si>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</si>
  <si>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</si>
  <si>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</si>
  <si>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</si>
  <si>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</si>
  <si>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</si>
  <si>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</si>
  <si>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</si>
  <si>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</si>
  <si>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</si>
  <si>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</si>
  <si>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</si>
  <si>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</si>
  <si>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</si>
  <si>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</si>
  <si>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</si>
  <si>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</si>
  <si>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</si>
  <si>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</si>
  <si>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</si>
  <si>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</si>
  <si>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</si>
  <si>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</si>
  <si>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</si>
  <si>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</si>
  <si>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</si>
  <si>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</si>
  <si>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</si>
  <si>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</si>
  <si>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</si>
  <si>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</si>
  <si>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</si>
  <si>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</si>
  <si>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</si>
  <si>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</si>
  <si>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</si>
  <si>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</si>
  <si>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</si>
  <si>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</si>
  <si>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</si>
  <si>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</si>
  <si>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</si>
  <si>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</si>
  <si>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</si>
  <si>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</si>
  <si>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</si>
  <si>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</si>
  <si>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</si>
  <si>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</si>
  <si>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</si>
  <si>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</si>
  <si>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</si>
  <si>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</si>
  <si>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</si>
  <si>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</si>
  <si>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</si>
  <si>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</si>
  <si>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</si>
  <si>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</si>
  <si>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</si>
  <si>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</si>
  <si>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</si>
  <si>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</si>
  <si>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</si>
  <si>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</si>
  <si>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</si>
  <si>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</si>
  <si>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</si>
  <si>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</si>
  <si>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</si>
  <si>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</si>
  <si>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</si>
  <si>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</si>
  <si>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</si>
  <si>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</si>
  <si>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</si>
  <si>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</si>
  <si>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</si>
  <si>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</si>
  <si>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</si>
  <si>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</si>
  <si>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</si>
  <si>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</si>
  <si>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</si>
  <si>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</si>
  <si>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</si>
  <si>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</si>
  <si>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</si>
  <si>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</si>
  <si>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</si>
  <si>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</si>
  <si>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</si>
  <si>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</si>
  <si>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</si>
  <si>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</si>
  <si>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</si>
  <si>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</si>
  <si>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</si>
  <si>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</si>
  <si>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</si>
  <si>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</si>
  <si>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</si>
  <si>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</si>
  <si>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</si>
  <si>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</si>
  <si>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</si>
  <si>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</si>
  <si>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</si>
  <si>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</si>
  <si>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</si>
  <si>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</si>
  <si>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</si>
  <si>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</si>
  <si>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</si>
  <si>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</si>
  <si>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</si>
  <si>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</si>
  <si>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</si>
  <si>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</si>
  <si>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</si>
  <si>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</si>
  <si>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</si>
  <si>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</si>
  <si>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</si>
  <si>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</si>
  <si>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</si>
  <si>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</si>
  <si>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</si>
  <si>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</si>
  <si>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</si>
  <si>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</si>
  <si>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</si>
  <si>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</si>
  <si>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</si>
  <si>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</si>
  <si>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</si>
  <si>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</si>
  <si>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</si>
  <si>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</si>
  <si>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</si>
  <si>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</si>
  <si>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</si>
  <si>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</si>
  <si>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</si>
  <si>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</si>
  <si>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</si>
  <si>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</si>
  <si>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</si>
  <si>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</si>
  <si>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</si>
  <si>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</si>
  <si>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</si>
  <si>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</si>
  <si>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</si>
  <si>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</si>
  <si>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</si>
  <si>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</si>
  <si>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</si>
  <si>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</si>
  <si>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</si>
  <si>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</si>
  <si>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</si>
  <si>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</si>
  <si>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</si>
  <si>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</si>
  <si>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</si>
  <si>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</si>
  <si>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</si>
  <si>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</si>
  <si>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</si>
  <si>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</si>
  <si>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</si>
  <si>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</si>
  <si>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</si>
  <si>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</si>
  <si>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</si>
  <si>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</si>
  <si>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</si>
  <si>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</si>
  <si>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</si>
  <si>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</si>
  <si>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</si>
  <si>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</si>
  <si>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</si>
  <si>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</si>
  <si>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</si>
  <si>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</si>
  <si>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</si>
  <si>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</si>
  <si>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</si>
  <si>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</si>
  <si>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</si>
  <si>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</si>
  <si>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</si>
  <si>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</si>
  <si>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</si>
  <si>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</si>
  <si>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</si>
  <si>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</si>
  <si>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</si>
  <si>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</si>
  <si>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</si>
  <si>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</si>
  <si>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</si>
  <si>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</si>
  <si>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</si>
  <si>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</si>
  <si>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</si>
  <si>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</si>
  <si>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</si>
  <si>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</si>
  <si>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</si>
  <si>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</si>
  <si>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</si>
  <si>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</si>
  <si>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</si>
  <si>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</si>
  <si>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</si>
  <si>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</si>
  <si>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</si>
  <si>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</si>
  <si>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</si>
  <si>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</si>
  <si>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</si>
  <si>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</si>
  <si>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</si>
  <si>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</si>
  <si>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</si>
  <si>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</si>
  <si>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</si>
  <si>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</si>
  <si>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</si>
  <si>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</si>
  <si>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</si>
  <si>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</si>
  <si>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</si>
  <si>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</si>
  <si>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</si>
  <si>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</si>
  <si>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</si>
  <si>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</si>
  <si>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</si>
  <si>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</si>
  <si>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</si>
  <si>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</si>
  <si>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</si>
  <si>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</si>
  <si>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</si>
  <si>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</si>
  <si>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</si>
  <si>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</si>
  <si>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</si>
  <si>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</si>
  <si>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</si>
  <si>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</si>
  <si>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</si>
  <si>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</si>
  <si>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</si>
  <si>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</si>
  <si>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</si>
  <si>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</si>
  <si>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</si>
  <si>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</si>
  <si>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</si>
  <si>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</si>
  <si>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</si>
  <si>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</si>
  <si>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</si>
  <si>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</si>
  <si>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</si>
  <si>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</si>
  <si>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</si>
  <si>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</si>
  <si>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</si>
  <si>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</si>
  <si>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</si>
  <si>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</si>
  <si>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</si>
  <si>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</si>
  <si>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</si>
  <si>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</si>
  <si>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</si>
  <si>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</si>
  <si>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</si>
  <si>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</si>
  <si>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</si>
  <si>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</si>
  <si>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</si>
  <si>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</si>
  <si>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</si>
  <si>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</si>
  <si>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</si>
  <si>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</si>
  <si>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</si>
  <si>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</si>
  <si>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</si>
  <si>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</si>
  <si>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</si>
  <si>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</si>
  <si>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</si>
  <si>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</si>
  <si>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</si>
  <si>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</si>
  <si>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</si>
  <si>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</si>
  <si>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</si>
  <si>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</si>
  <si>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</si>
  <si>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</si>
  <si>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</si>
  <si>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</si>
  <si>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</si>
  <si>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</si>
  <si>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</si>
  <si>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</si>
  <si>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</si>
  <si>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</si>
  <si>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</si>
  <si>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</si>
  <si>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</si>
  <si>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</si>
  <si>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</si>
  <si>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</si>
  <si>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</si>
  <si>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</si>
  <si>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</si>
  <si>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</si>
  <si>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</si>
  <si>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</si>
  <si>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</si>
  <si>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</si>
  <si>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</si>
  <si>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</si>
  <si>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</si>
  <si>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</si>
  <si>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</si>
  <si>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</si>
  <si>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</si>
  <si>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</si>
  <si>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</si>
  <si>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</si>
  <si>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</si>
  <si>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</si>
  <si>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</si>
  <si>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</si>
  <si>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</si>
  <si>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</si>
  <si>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</si>
  <si>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</si>
  <si>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</si>
  <si>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</si>
  <si>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</si>
  <si>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</si>
  <si>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</si>
  <si>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</si>
  <si>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</si>
  <si>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</si>
  <si>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</si>
  <si>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</si>
  <si>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</si>
  <si>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</si>
  <si>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</si>
  <si>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</si>
  <si>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</si>
  <si>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</si>
  <si>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</si>
  <si>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</si>
  <si>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</si>
  <si>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</si>
  <si>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</si>
  <si>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</si>
  <si>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</si>
  <si>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</si>
  <si>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</si>
  <si>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</si>
  <si>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</si>
  <si>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</si>
  <si>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</si>
  <si>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</si>
  <si>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</si>
  <si>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</si>
  <si>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</si>
  <si>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</si>
  <si>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</si>
  <si>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</si>
  <si>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</si>
  <si>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</si>
  <si>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</si>
  <si>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</si>
  <si>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</si>
  <si>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</si>
  <si>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</si>
  <si>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</si>
  <si>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</si>
  <si>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</si>
  <si>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</si>
  <si>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</si>
  <si>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</si>
  <si>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</si>
  <si>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</si>
  <si>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</si>
  <si>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</si>
  <si>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</si>
  <si>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</si>
  <si>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</si>
  <si>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</si>
  <si>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</si>
  <si>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</si>
  <si>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</si>
  <si>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</si>
  <si>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</si>
  <si>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</si>
  <si>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</si>
  <si>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</si>
  <si>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</si>
  <si>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</si>
  <si>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</si>
  <si>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</si>
  <si>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</si>
  <si>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</si>
  <si>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</si>
  <si>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</si>
  <si>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</si>
  <si>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</si>
  <si>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</si>
  <si>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</si>
  <si>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</si>
  <si>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</si>
  <si>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</si>
  <si>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</si>
  <si>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</si>
  <si>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</si>
  <si>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</si>
  <si>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</si>
  <si>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</si>
  <si>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</si>
  <si>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</si>
  <si>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</si>
  <si>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</si>
  <si>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</si>
  <si>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</si>
  <si>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</si>
  <si>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</si>
  <si>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</si>
  <si>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</si>
  <si>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</si>
  <si>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</si>
  <si>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</si>
  <si>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</si>
  <si>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</si>
  <si>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</si>
  <si>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</si>
  <si>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</si>
  <si>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</si>
  <si>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</si>
  <si>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</si>
  <si>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</si>
  <si>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</si>
  <si>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</si>
  <si>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</si>
  <si>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</si>
  <si>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</si>
  <si>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</si>
  <si>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</si>
  <si>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</si>
  <si>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</si>
  <si>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</si>
  <si>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</si>
  <si>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</si>
  <si>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</si>
  <si>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</si>
  <si>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</si>
  <si>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</si>
  <si>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</si>
  <si>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</si>
  <si>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</si>
  <si>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</si>
  <si>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</si>
  <si>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</si>
  <si>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</si>
  <si>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</si>
  <si>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</si>
  <si>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</si>
  <si>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</si>
  <si>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</si>
  <si>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</si>
  <si>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</si>
  <si>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</si>
  <si>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</si>
  <si>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</si>
  <si>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</si>
  <si>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</si>
  <si>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</si>
  <si>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</si>
  <si>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</si>
  <si>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</si>
  <si>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</si>
  <si>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</si>
  <si>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</si>
  <si>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</si>
  <si>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</si>
  <si>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</si>
  <si>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</si>
  <si>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</si>
  <si>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</si>
  <si>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</si>
  <si>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</si>
  <si>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</si>
  <si>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</si>
  <si>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</si>
  <si>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</si>
  <si>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</si>
  <si>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</si>
  <si>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</si>
  <si>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</si>
  <si>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</si>
  <si>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</si>
  <si>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</si>
  <si>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</si>
  <si>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</si>
  <si>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</si>
  <si>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</si>
  <si>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</si>
  <si>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</si>
  <si>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</si>
  <si>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</si>
  <si>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</si>
  <si>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</si>
  <si>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</si>
  <si>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</si>
  <si>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</si>
  <si>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</si>
  <si>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</si>
  <si>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</si>
  <si>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</si>
  <si>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</si>
  <si>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</si>
  <si>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</si>
  <si>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</si>
  <si>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</si>
  <si>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</si>
  <si>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</si>
  <si>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</si>
  <si>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</si>
  <si>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</si>
  <si>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</si>
  <si>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</si>
  <si>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</si>
  <si>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</si>
  <si>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</si>
  <si>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</si>
  <si>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</si>
  <si>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</si>
  <si>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</si>
  <si>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</si>
  <si>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</si>
  <si>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</si>
  <si>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</si>
  <si>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</si>
  <si>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</si>
  <si>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</si>
  <si>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</si>
  <si>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</si>
  <si>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</si>
  <si>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</si>
  <si>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</si>
  <si>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</si>
  <si>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</si>
  <si>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</si>
  <si>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</si>
  <si>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</si>
  <si>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</si>
  <si>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</si>
  <si>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</si>
  <si>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</si>
  <si>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</si>
  <si>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</si>
  <si>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</si>
  <si>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</si>
  <si>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</si>
  <si>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</si>
  <si>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</si>
  <si>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</si>
  <si>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</si>
  <si>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</si>
  <si>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</si>
  <si>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</si>
  <si>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</si>
  <si>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</si>
  <si>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</si>
  <si>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</si>
  <si>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</si>
  <si>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</si>
  <si>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</si>
  <si>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</si>
  <si>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</si>
  <si>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</si>
  <si>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</si>
  <si>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</si>
  <si>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</si>
  <si>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</si>
  <si>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</si>
  <si>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</si>
  <si>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</si>
  <si>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</si>
  <si>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</si>
  <si>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</si>
  <si>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</si>
  <si>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</si>
  <si>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</si>
  <si>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</si>
  <si>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</si>
  <si>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</si>
  <si>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</si>
  <si>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</si>
  <si>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</si>
  <si>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</si>
  <si>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</si>
  <si>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</si>
  <si>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</si>
  <si>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</si>
  <si>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</si>
  <si>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</si>
  <si>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</si>
  <si>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</si>
  <si>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</si>
  <si>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</si>
  <si>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</si>
  <si>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</si>
  <si>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</si>
  <si>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</si>
  <si>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</si>
  <si>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</si>
  <si>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</si>
  <si>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</si>
  <si>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</si>
  <si>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</si>
  <si>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</si>
  <si>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</si>
  <si>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</si>
  <si>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</si>
  <si>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</si>
  <si>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</si>
  <si>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</si>
  <si>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</si>
  <si>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</si>
  <si>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</si>
  <si>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</si>
  <si>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</si>
  <si>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</si>
  <si>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</si>
  <si>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</si>
  <si>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</si>
  <si>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</si>
  <si>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</si>
  <si>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</si>
  <si>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</si>
  <si>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</si>
  <si>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</si>
  <si>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</si>
  <si>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</si>
  <si>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</si>
  <si>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</si>
  <si>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</si>
  <si>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</si>
  <si>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</si>
  <si>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</si>
  <si>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</si>
  <si>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</si>
  <si>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</si>
  <si>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</si>
  <si>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</si>
  <si>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</si>
  <si>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</si>
  <si>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</si>
  <si>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</si>
  <si>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</si>
  <si>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</si>
  <si>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</si>
  <si>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</si>
  <si>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</si>
  <si>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</si>
  <si>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</si>
  <si>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</si>
  <si>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</si>
  <si>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</si>
  <si>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</si>
  <si>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</si>
  <si>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</si>
  <si>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</si>
  <si>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</si>
  <si>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</si>
  <si>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</si>
  <si>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</si>
  <si>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</si>
  <si>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</si>
  <si>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</si>
  <si>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</si>
  <si>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</si>
  <si>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</si>
  <si>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</si>
  <si>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</si>
  <si>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</si>
  <si>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</si>
  <si>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</si>
  <si>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</si>
  <si>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</si>
  <si>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</si>
  <si>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</si>
  <si>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</si>
  <si>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</si>
  <si>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</si>
  <si>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</si>
  <si>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</si>
  <si>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</si>
  <si>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</si>
  <si>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</si>
  <si>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</si>
  <si>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</si>
  <si>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</si>
  <si>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</si>
  <si>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</si>
  <si>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</si>
  <si>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</si>
  <si>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</si>
  <si>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</si>
  <si>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</si>
  <si>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</si>
  <si>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</si>
  <si>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</si>
  <si>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</si>
  <si>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</si>
  <si>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</si>
  <si>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</si>
  <si>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</si>
  <si>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</si>
  <si>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</si>
  <si>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</si>
  <si>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</si>
  <si>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</si>
  <si>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</si>
  <si>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</si>
  <si>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</si>
  <si>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</si>
  <si>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</si>
  <si>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</si>
  <si>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</si>
  <si>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</si>
  <si>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</si>
  <si>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</si>
  <si>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</si>
  <si>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</si>
  <si>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</si>
  <si>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</si>
  <si>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</si>
  <si>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</si>
  <si>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</si>
  <si>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</si>
  <si>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</si>
  <si>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</si>
  <si>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</si>
  <si>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</si>
  <si>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</si>
  <si>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</si>
  <si>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</si>
  <si>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</si>
  <si>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</si>
  <si>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</si>
  <si>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</si>
  <si>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</si>
  <si>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</si>
  <si>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</si>
  <si>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</si>
  <si>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</si>
  <si>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</si>
  <si>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</si>
  <si>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</si>
  <si>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</si>
  <si>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</si>
  <si>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</si>
  <si>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</si>
  <si>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</si>
  <si>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</si>
  <si>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</si>
  <si>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</si>
  <si>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</si>
  <si>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</si>
  <si>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</si>
  <si>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</si>
  <si>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</si>
  <si>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</si>
  <si>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</si>
  <si>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</si>
  <si>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</si>
  <si>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</si>
  <si>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</si>
  <si>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</si>
  <si>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</si>
  <si>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</si>
  <si>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</si>
  <si>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</si>
  <si>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</si>
  <si>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</si>
  <si>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</si>
  <si>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</si>
  <si>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</si>
  <si>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</si>
  <si>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</si>
  <si>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</si>
  <si>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</si>
  <si>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</si>
  <si>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</si>
  <si>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</si>
  <si>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</si>
  <si>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</si>
  <si>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</si>
  <si>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</si>
  <si>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</si>
  <si>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</si>
  <si>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</si>
  <si>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</si>
  <si>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</si>
  <si>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</si>
  <si>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</si>
  <si>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</si>
  <si>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</si>
  <si>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</si>
  <si>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</si>
  <si>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</si>
  <si>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</si>
  <si>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</si>
  <si>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</si>
  <si>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</si>
  <si>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</si>
  <si>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</si>
  <si>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</si>
  <si>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</si>
  <si>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</si>
  <si>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</si>
  <si>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</si>
  <si>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</si>
  <si>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</si>
  <si>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</si>
  <si>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</si>
  <si>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</si>
  <si>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</si>
  <si>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</si>
  <si>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</si>
  <si>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</si>
  <si>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</si>
  <si>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</si>
  <si>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</si>
  <si>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</si>
  <si>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</si>
  <si>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</si>
  <si>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</si>
  <si>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</si>
  <si>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</si>
  <si>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</si>
  <si>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</si>
  <si>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</si>
  <si>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</si>
  <si>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</si>
  <si>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</si>
  <si>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</si>
  <si>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</si>
  <si>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</si>
  <si>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</si>
  <si>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</si>
  <si>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</si>
  <si>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</si>
  <si>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</si>
  <si>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</si>
  <si>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</si>
  <si>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</si>
  <si>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</si>
  <si>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</si>
  <si>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</si>
  <si>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</si>
  <si>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</si>
  <si>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</si>
  <si>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</si>
  <si>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</si>
  <si>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</si>
  <si>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</si>
  <si>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</si>
  <si>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</si>
  <si>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</si>
  <si>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</si>
  <si>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</si>
  <si>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</si>
  <si>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</si>
  <si>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</si>
  <si>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</si>
  <si>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</si>
  <si>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</si>
  <si>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</si>
  <si>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</si>
  <si>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</si>
  <si>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</si>
  <si>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</si>
  <si>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</si>
  <si>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</si>
  <si>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</si>
  <si>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</si>
  <si>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</si>
  <si>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</si>
  <si>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</si>
  <si>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</si>
  <si>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</si>
  <si>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</si>
  <si>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</si>
  <si>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</si>
  <si>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</si>
  <si>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</si>
  <si>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</si>
  <si>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</si>
  <si>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</si>
  <si>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</si>
  <si>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</si>
  <si>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</si>
  <si>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</si>
  <si>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</si>
  <si>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</si>
  <si>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</si>
  <si>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</si>
  <si>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</si>
  <si>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</si>
  <si>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</si>
  <si>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</si>
  <si>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</si>
  <si>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</si>
  <si>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</si>
  <si>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</si>
  <si>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</si>
  <si>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</si>
  <si>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</si>
  <si>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</si>
  <si>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</si>
  <si>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</si>
  <si>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</si>
  <si>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</si>
  <si>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</si>
  <si>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</si>
  <si>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</si>
  <si>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</si>
  <si>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</si>
  <si>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</si>
  <si>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</si>
  <si>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</si>
  <si>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</si>
  <si>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</si>
  <si>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</si>
  <si>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</si>
  <si>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</si>
  <si>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</si>
  <si>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</si>
  <si>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</si>
  <si>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</si>
  <si>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</si>
  <si>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</si>
  <si>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</si>
  <si>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</si>
  <si>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</si>
  <si>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</si>
  <si>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</si>
  <si>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</si>
  <si>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</si>
  <si>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</si>
  <si>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</si>
  <si>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</si>
  <si>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</si>
  <si>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</si>
  <si>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</si>
  <si>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</si>
  <si>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</si>
  <si>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</si>
  <si>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</si>
  <si>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</si>
  <si>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</si>
  <si>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</si>
  <si>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</si>
  <si>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</si>
  <si>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</si>
  <si>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</si>
  <si>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</si>
  <si>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</si>
  <si>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</si>
  <si>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</si>
  <si>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</si>
  <si>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</si>
  <si>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</si>
  <si>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</si>
  <si>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</si>
  <si>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</si>
  <si>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</si>
  <si>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</si>
  <si>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</si>
  <si>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</si>
  <si>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</si>
  <si>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</si>
  <si>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</si>
  <si>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</si>
  <si>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</si>
  <si>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</si>
  <si>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</si>
  <si>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</si>
  <si>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</si>
  <si>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</si>
  <si>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</si>
  <si>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</si>
  <si>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</si>
  <si>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</si>
  <si>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</si>
  <si>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</si>
  <si>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</si>
  <si>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</si>
  <si>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</si>
  <si>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</si>
  <si>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</si>
  <si>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</si>
  <si>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</si>
  <si>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</si>
  <si>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</si>
  <si>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</si>
  <si>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</si>
  <si>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</si>
  <si>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</si>
  <si>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</si>
  <si>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</si>
  <si>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</si>
  <si>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</si>
  <si>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</si>
  <si>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</si>
  <si>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</si>
  <si>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</si>
  <si>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</si>
  <si>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</si>
  <si>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</si>
  <si>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</si>
  <si>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</si>
  <si>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</si>
  <si>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</si>
  <si>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</si>
  <si>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</si>
  <si>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</si>
  <si>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</si>
  <si>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</si>
  <si>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</si>
  <si>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</si>
  <si>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</si>
  <si>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</si>
  <si>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</si>
  <si>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</si>
  <si>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</si>
  <si>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</si>
  <si>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</si>
  <si>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</si>
  <si>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</si>
  <si>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</si>
  <si>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</si>
  <si>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</si>
  <si>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</si>
  <si>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</si>
  <si>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</si>
  <si>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</si>
  <si>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</si>
  <si>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</si>
  <si>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</si>
  <si>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</si>
  <si>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</si>
  <si>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</si>
  <si>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</si>
  <si>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</si>
  <si>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</si>
  <si>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</si>
  <si>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</si>
  <si>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</si>
  <si>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</si>
  <si>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</si>
  <si>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</si>
  <si>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</si>
  <si>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</si>
  <si>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</si>
  <si>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</si>
  <si>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</si>
  <si>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</si>
  <si>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</si>
  <si>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</si>
  <si>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</si>
  <si>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</si>
  <si>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</si>
  <si>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</si>
  <si>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</si>
  <si>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</si>
  <si>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</si>
  <si>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</si>
  <si>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</si>
  <si>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</si>
  <si>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</si>
  <si>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</si>
  <si>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</si>
  <si>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</si>
  <si>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</si>
  <si>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</si>
  <si>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</si>
  <si>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</si>
  <si>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</si>
  <si>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</si>
  <si>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</si>
  <si>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</si>
  <si>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</si>
  <si>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</si>
  <si>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</si>
  <si>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</si>
  <si>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</si>
  <si>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</si>
  <si>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</si>
  <si>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</si>
  <si>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</si>
  <si>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</si>
  <si>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</si>
  <si>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</si>
  <si>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</si>
  <si>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</si>
  <si>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</si>
  <si>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</si>
  <si>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</si>
  <si>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</si>
  <si>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</si>
  <si>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</si>
  <si>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</si>
  <si>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</si>
  <si>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</si>
  <si>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</si>
  <si>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</si>
  <si>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</si>
  <si>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</si>
  <si>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</si>
  <si>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</si>
  <si>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</si>
  <si>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</si>
  <si>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</si>
  <si>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</si>
  <si>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</si>
  <si>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</si>
  <si>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</si>
  <si>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</si>
  <si>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</si>
  <si>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</si>
  <si>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</si>
  <si>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</si>
  <si>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</si>
  <si>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</si>
  <si>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</si>
  <si>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</si>
  <si>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</si>
  <si>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</si>
  <si>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</si>
  <si>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</si>
  <si>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</si>
  <si>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</si>
  <si>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</si>
  <si>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</si>
  <si>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</si>
  <si>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</si>
  <si>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</si>
  <si>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</si>
  <si>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</si>
  <si>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</si>
  <si>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</si>
  <si>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</si>
  <si>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</si>
  <si>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</si>
  <si>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</si>
  <si>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</si>
  <si>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</si>
  <si>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</si>
  <si>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</si>
  <si>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</si>
  <si>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</si>
  <si>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</si>
  <si>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</si>
  <si>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</si>
  <si>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</si>
  <si>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</si>
  <si>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</si>
  <si>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</si>
  <si>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</si>
  <si>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</si>
  <si>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</si>
  <si>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</si>
  <si>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</si>
  <si>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</si>
  <si>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</si>
  <si>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</si>
  <si>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</si>
  <si>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</si>
  <si>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</si>
  <si>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</si>
  <si>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</si>
  <si>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</si>
  <si>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</si>
  <si>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</si>
  <si>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</si>
  <si>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</si>
  <si>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</si>
  <si>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</si>
  <si>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</si>
  <si>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</si>
  <si>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</si>
  <si>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</si>
  <si>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</si>
  <si>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</si>
  <si>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</si>
  <si>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</si>
  <si>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</si>
  <si>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</si>
  <si>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</si>
  <si>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</si>
  <si>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</si>
  <si>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</si>
  <si>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</si>
  <si>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</si>
  <si>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</si>
  <si>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</si>
  <si>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</si>
  <si>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</si>
  <si>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</si>
  <si>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</si>
  <si>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</si>
  <si>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</si>
  <si>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</si>
  <si>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</si>
  <si>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</si>
  <si>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</si>
  <si>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</si>
  <si>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</si>
  <si>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</si>
  <si>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</si>
  <si>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</si>
  <si>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</si>
  <si>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</si>
  <si>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</si>
  <si>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</si>
  <si>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</si>
  <si>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</si>
  <si>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</si>
  <si>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</si>
  <si>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</si>
  <si>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</si>
  <si>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</si>
  <si>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</si>
  <si>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</si>
  <si>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</si>
  <si>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</si>
  <si>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</si>
  <si>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</si>
  <si>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</si>
  <si>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</si>
  <si>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</si>
  <si>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</si>
  <si>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</si>
  <si>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</si>
  <si>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</si>
  <si>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</si>
  <si>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</si>
  <si>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</si>
  <si>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</si>
  <si>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</si>
  <si>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</si>
  <si>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</si>
  <si>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</si>
  <si>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</si>
  <si>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</si>
  <si>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</si>
  <si>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</si>
  <si>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</si>
  <si>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</si>
  <si>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</si>
  <si>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</si>
  <si>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</si>
  <si>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</si>
  <si>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</si>
  <si>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</si>
  <si>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</si>
  <si>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</si>
  <si>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</si>
  <si>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</si>
  <si>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</si>
  <si>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</si>
  <si>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</si>
  <si>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</si>
  <si>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</si>
  <si>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</si>
  <si>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</si>
  <si>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</si>
  <si>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</si>
  <si>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</si>
  <si>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</si>
  <si>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</si>
  <si>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</si>
  <si>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</si>
  <si>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</si>
  <si>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</si>
  <si>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</si>
  <si>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</si>
  <si>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</si>
  <si>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</si>
  <si>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</si>
  <si>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</si>
  <si>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</si>
  <si>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</si>
  <si>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</si>
  <si>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</si>
  <si>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</si>
  <si>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</si>
  <si>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</si>
  <si>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</si>
  <si>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</si>
  <si>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</si>
  <si>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</si>
  <si>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</si>
  <si>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</si>
  <si>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</si>
  <si>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</si>
  <si>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</si>
  <si>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</si>
  <si>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</si>
  <si>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</si>
  <si>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</si>
  <si>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</si>
  <si>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</si>
  <si>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</si>
  <si>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</si>
  <si>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</si>
  <si>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</si>
  <si>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</si>
  <si>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</si>
  <si>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</si>
  <si>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</si>
  <si>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</si>
  <si>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</si>
  <si>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</si>
  <si>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</si>
  <si>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</si>
  <si>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</si>
  <si>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</si>
  <si>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</si>
  <si>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</si>
  <si>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</si>
  <si>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</si>
  <si>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</si>
  <si>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</si>
  <si>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</si>
  <si>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</si>
  <si>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</si>
  <si>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</si>
  <si>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</si>
  <si>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</si>
  <si>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</si>
  <si>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</si>
  <si>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</si>
  <si>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</si>
  <si>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</si>
  <si>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</si>
  <si>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</si>
  <si>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</si>
  <si>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</si>
  <si>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</si>
  <si>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</si>
  <si>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</si>
  <si>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</si>
  <si>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</si>
  <si>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</si>
  <si>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</si>
  <si>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</si>
  <si>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</si>
  <si>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</si>
  <si>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</si>
  <si>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</si>
  <si>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</si>
  <si>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</si>
  <si>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</si>
  <si>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</si>
  <si>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</si>
  <si>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</si>
  <si>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</si>
  <si>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</si>
  <si>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</si>
  <si>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</si>
  <si>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</si>
  <si>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</si>
  <si>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</si>
  <si>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</si>
  <si>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</si>
  <si>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</si>
  <si>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</si>
  <si>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</si>
  <si>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</si>
  <si>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</si>
  <si>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</si>
  <si>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</si>
  <si>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</si>
  <si>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</si>
  <si>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</si>
  <si>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</si>
  <si>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</si>
  <si>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</si>
  <si>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</si>
  <si>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</si>
  <si>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</si>
  <si>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</si>
  <si>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</si>
  <si>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</si>
  <si>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</si>
  <si>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</si>
  <si>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</si>
  <si>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</si>
  <si>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</si>
  <si>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</si>
  <si>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</si>
  <si>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</si>
  <si>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</si>
  <si>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</si>
  <si>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</si>
  <si>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</si>
  <si>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</si>
  <si>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</si>
  <si>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</si>
  <si>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</si>
  <si>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</si>
  <si>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</si>
  <si>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</si>
  <si>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</si>
  <si>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</si>
  <si>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</si>
  <si>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</si>
  <si>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</si>
  <si>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</si>
  <si>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</si>
  <si>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</si>
  <si>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</si>
  <si>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</si>
  <si>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</si>
  <si>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</si>
  <si>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</si>
  <si>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</si>
  <si>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</si>
  <si>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</si>
  <si>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</si>
  <si>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</si>
  <si>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</si>
  <si>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</si>
  <si>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</si>
  <si>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</si>
  <si>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</si>
  <si>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</si>
  <si>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</si>
  <si>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</si>
  <si>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</si>
  <si>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</si>
  <si>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</si>
  <si>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</si>
  <si>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</si>
  <si>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</si>
  <si>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</si>
  <si>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</si>
  <si>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</si>
  <si>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</si>
  <si>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</si>
  <si>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</si>
  <si>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</si>
  <si>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</si>
  <si>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</si>
  <si>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</si>
  <si>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</si>
  <si>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</si>
  <si>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</si>
  <si>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</si>
  <si>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</si>
  <si>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</si>
  <si>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</si>
  <si>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</si>
  <si>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</si>
  <si>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</si>
  <si>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</si>
  <si>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</si>
  <si>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</si>
  <si>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</si>
  <si>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</si>
  <si>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</si>
  <si>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</si>
  <si>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</si>
  <si>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</si>
  <si>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</si>
  <si>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</si>
  <si>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</si>
  <si>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</si>
  <si>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</si>
  <si>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</si>
  <si>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</si>
  <si>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</si>
  <si>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</si>
  <si>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</si>
  <si>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</si>
  <si>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</si>
  <si>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</si>
  <si>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</si>
  <si>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</si>
  <si>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</si>
  <si>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</si>
  <si>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</si>
  <si>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</si>
  <si>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</si>
  <si>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</si>
  <si>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</si>
  <si>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</si>
  <si>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</si>
  <si>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</si>
  <si>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</si>
  <si>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</si>
  <si>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</si>
  <si>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</si>
  <si>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</si>
  <si>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</si>
  <si>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</si>
  <si>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</si>
  <si>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</si>
  <si>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</si>
  <si>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</si>
  <si>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</si>
  <si>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</si>
  <si>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</si>
  <si>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</si>
  <si>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</si>
  <si>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</si>
  <si>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</si>
  <si>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</si>
  <si>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</si>
  <si>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</si>
  <si>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</si>
  <si>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</si>
  <si>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</si>
  <si>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</si>
  <si>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</si>
  <si>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</si>
  <si>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</si>
  <si>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</si>
  <si>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</si>
  <si>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</si>
  <si>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</si>
  <si>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</si>
  <si>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</si>
  <si>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</si>
  <si>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</si>
  <si>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</si>
  <si>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</si>
  <si>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</si>
  <si>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</si>
  <si>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</si>
  <si>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</si>
  <si>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</si>
  <si>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</si>
  <si>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</si>
  <si>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</si>
  <si>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</si>
  <si>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</si>
  <si>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</si>
  <si>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</si>
  <si>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</si>
  <si>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</si>
  <si>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</si>
  <si>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</si>
  <si>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</si>
  <si>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</si>
  <si>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</si>
  <si>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</si>
  <si>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</si>
  <si>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</si>
  <si>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</si>
  <si>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</si>
  <si>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</si>
  <si>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</si>
  <si>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</si>
  <si>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</si>
  <si>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</si>
  <si>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</si>
  <si>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</si>
  <si>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</si>
  <si>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</si>
  <si>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</si>
  <si>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</si>
  <si>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</si>
  <si>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</si>
  <si>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</si>
  <si>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</si>
  <si>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</si>
  <si>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</si>
  <si>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</si>
  <si>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</si>
  <si>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</si>
  <si>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</si>
  <si>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</si>
  <si>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</si>
  <si>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</si>
  <si>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</si>
  <si>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</si>
  <si>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</si>
  <si>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</si>
  <si>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</si>
  <si>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</si>
  <si>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</si>
  <si>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</si>
  <si>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</si>
  <si>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</si>
  <si>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</si>
  <si>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</si>
  <si>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</si>
  <si>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</si>
  <si>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</si>
  <si>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</si>
  <si>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</si>
  <si>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</si>
  <si>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</si>
  <si>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</si>
  <si>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</si>
  <si>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</si>
  <si>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</si>
  <si>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</si>
  <si>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</si>
  <si>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</si>
  <si>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</si>
  <si>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</si>
  <si>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</si>
  <si>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</si>
  <si>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</si>
  <si>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</si>
  <si>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</si>
  <si>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</si>
  <si>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</si>
  <si>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</si>
  <si>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</si>
  <si>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</si>
  <si>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</si>
  <si>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</si>
  <si>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</si>
  <si>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</si>
  <si>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</si>
  <si>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</si>
  <si>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</si>
  <si>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</si>
  <si>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</si>
  <si>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</si>
  <si>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</si>
  <si>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</si>
  <si>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</si>
  <si>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</si>
  <si>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</si>
  <si>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</si>
  <si>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</si>
  <si>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</si>
  <si>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</si>
  <si>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</si>
  <si>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</si>
  <si>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</si>
  <si>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</si>
  <si>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</si>
  <si>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</si>
  <si>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</si>
  <si>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</si>
  <si>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</si>
  <si>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</si>
  <si>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</si>
  <si>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</si>
  <si>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</si>
  <si>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</si>
  <si>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</si>
  <si>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</si>
  <si>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</si>
  <si>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</si>
  <si>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</si>
  <si>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</si>
  <si>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</si>
  <si>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</si>
  <si>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</si>
  <si>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</si>
  <si>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</si>
  <si>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</si>
  <si>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</si>
  <si>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</si>
  <si>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</si>
  <si>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</si>
  <si>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</si>
  <si>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</si>
  <si>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</si>
  <si>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</si>
  <si>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</si>
  <si>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</si>
  <si>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</si>
  <si>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</si>
  <si>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</si>
  <si>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</si>
  <si>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</si>
  <si>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</si>
  <si>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</si>
  <si>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</si>
  <si>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</si>
  <si>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</si>
  <si>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</si>
  <si>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</si>
  <si>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</si>
  <si>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</si>
  <si>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</si>
  <si>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</si>
  <si>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</si>
  <si>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</si>
  <si>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</si>
  <si>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</si>
  <si>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</si>
  <si>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</si>
  <si>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</si>
  <si>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</si>
  <si>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</si>
  <si>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</si>
  <si>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</si>
  <si>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</si>
  <si>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</si>
  <si>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</si>
  <si>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</si>
  <si>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</si>
  <si>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</si>
  <si>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</si>
  <si>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</si>
  <si>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</si>
  <si>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</si>
  <si>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</si>
  <si>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</si>
  <si>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</si>
  <si>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</si>
  <si>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</si>
  <si>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</si>
  <si>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</si>
  <si>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</si>
  <si>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</si>
  <si>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</si>
  <si>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</si>
  <si>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</si>
  <si>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</si>
  <si>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</si>
  <si>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</si>
  <si>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</si>
  <si>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</si>
  <si>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</si>
  <si>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</si>
  <si>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</si>
  <si>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</si>
  <si>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</si>
  <si>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</si>
  <si>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</si>
  <si>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</si>
  <si>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</si>
  <si>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</si>
  <si>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</si>
  <si>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</si>
  <si>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</si>
  <si>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</si>
  <si>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</si>
  <si>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</si>
  <si>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</si>
  <si>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</si>
  <si>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</si>
  <si>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</si>
  <si>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</si>
  <si>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</si>
  <si>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</si>
  <si>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</si>
  <si>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</si>
  <si>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</si>
  <si>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</si>
  <si>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</si>
  <si>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</si>
  <si>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</si>
  <si>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</si>
  <si>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</si>
  <si>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</si>
  <si>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</si>
  <si>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</si>
  <si>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</si>
  <si>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</si>
  <si>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</si>
  <si>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</si>
  <si>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</si>
  <si>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</si>
  <si>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</si>
  <si>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</si>
  <si>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</si>
  <si>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</si>
  <si>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</si>
  <si>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</si>
  <si>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</si>
  <si>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</si>
  <si>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</si>
  <si>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</si>
  <si>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</si>
  <si>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</si>
  <si>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</si>
  <si>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</si>
  <si>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</si>
  <si>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</si>
  <si>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</si>
  <si>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</si>
  <si>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</si>
  <si>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</si>
  <si>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</si>
  <si>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</si>
  <si>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</si>
  <si>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</si>
  <si>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</si>
  <si>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</si>
  <si>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</si>
  <si>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</si>
  <si>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</si>
  <si>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</si>
  <si>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</si>
  <si>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</si>
  <si>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</si>
  <si>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</si>
  <si>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</si>
  <si>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</si>
  <si>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</si>
  <si>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</si>
  <si>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</si>
  <si>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</si>
  <si>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</si>
  <si>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</si>
  <si>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</si>
  <si>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</si>
  <si>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</si>
  <si>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</si>
  <si>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</si>
  <si>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</si>
  <si>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</si>
  <si>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</si>
  <si>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</si>
  <si>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</si>
  <si>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</si>
  <si>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</si>
  <si>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</si>
  <si>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</si>
  <si>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</si>
  <si>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</si>
  <si>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</si>
  <si>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</si>
  <si>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</si>
  <si>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</si>
  <si>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</si>
  <si>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</si>
  <si>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</si>
  <si>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</si>
  <si>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</si>
  <si>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</si>
  <si>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</si>
  <si>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</si>
  <si>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</si>
  <si>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</si>
  <si>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</si>
  <si>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</si>
  <si>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</si>
  <si>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</si>
  <si>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</si>
  <si>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</si>
  <si>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</si>
  <si>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</si>
  <si>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</si>
  <si>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</si>
  <si>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</si>
  <si>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</si>
  <si>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</si>
  <si>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</si>
  <si>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</si>
  <si>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</si>
  <si>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</si>
  <si>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</si>
  <si>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</si>
  <si>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</si>
  <si>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</si>
  <si>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</si>
  <si>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</si>
  <si>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</si>
  <si>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</si>
  <si>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</si>
  <si>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</si>
  <si>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</si>
  <si>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</si>
  <si>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</si>
  <si>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</si>
  <si>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</si>
  <si>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</si>
  <si>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</si>
  <si>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</si>
  <si>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</si>
  <si>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</si>
  <si>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</si>
  <si>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</si>
  <si>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</si>
  <si>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</si>
  <si>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</si>
  <si>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</si>
  <si>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</si>
  <si>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</si>
  <si>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</si>
  <si>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</si>
  <si>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</si>
  <si>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</si>
  <si>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</si>
  <si>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</si>
  <si>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</si>
  <si>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</si>
  <si>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</si>
  <si>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</si>
  <si>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</si>
  <si>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</si>
  <si>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</si>
  <si>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</si>
  <si>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</si>
  <si>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</si>
  <si>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</si>
  <si>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</si>
  <si>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</si>
  <si>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</si>
  <si>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</si>
  <si>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</si>
  <si>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</si>
  <si>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</si>
  <si>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</si>
  <si>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</si>
  <si>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</si>
  <si>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</si>
  <si>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</si>
  <si>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</si>
  <si>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</si>
  <si>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</si>
  <si>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</si>
  <si>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</si>
  <si>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</si>
  <si>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</si>
  <si>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</si>
  <si>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</si>
  <si>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</si>
  <si>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</si>
  <si>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</si>
  <si>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</si>
  <si>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</si>
  <si>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</si>
  <si>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</si>
  <si>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</si>
  <si>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</si>
  <si>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</si>
  <si>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</si>
  <si>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</si>
  <si>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</si>
  <si>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</si>
  <si>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</si>
  <si>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</si>
  <si>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</si>
  <si>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</si>
  <si>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</si>
  <si>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</si>
  <si>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</si>
  <si>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</si>
  <si>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</si>
  <si>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</si>
  <si>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</si>
  <si>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</si>
  <si>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</si>
  <si>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</si>
  <si>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</si>
  <si>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</si>
  <si>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</si>
  <si>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</si>
  <si>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</si>
  <si>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</si>
  <si>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</si>
  <si>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</si>
  <si>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</si>
  <si>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</si>
  <si>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</si>
  <si>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</si>
  <si>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</si>
  <si>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</si>
  <si>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</si>
  <si>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</si>
  <si>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</si>
  <si>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</si>
  <si>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</si>
  <si>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</si>
  <si>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</si>
  <si>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</si>
  <si>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</si>
  <si>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</si>
  <si>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</si>
  <si>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</si>
  <si>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</si>
  <si>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</si>
  <si>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</si>
  <si>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</si>
  <si>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</si>
  <si>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</si>
  <si>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</si>
  <si>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</si>
  <si>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</si>
  <si>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</si>
  <si>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</si>
  <si>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</si>
  <si>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</si>
  <si>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</si>
  <si>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</si>
  <si>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</si>
  <si>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</si>
  <si>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</si>
  <si>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</si>
  <si>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</si>
  <si>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</si>
  <si>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</si>
  <si>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</si>
  <si>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</si>
  <si>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</si>
  <si>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</si>
  <si>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</si>
  <si>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</si>
  <si>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</si>
  <si>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</si>
  <si>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</si>
  <si>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</si>
  <si>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</si>
  <si>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</si>
  <si>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</si>
  <si>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</si>
  <si>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</si>
  <si>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</si>
  <si>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</si>
  <si>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</si>
  <si>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</si>
  <si>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</si>
  <si>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</si>
  <si>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</si>
  <si>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</si>
  <si>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</si>
  <si>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</si>
  <si>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</si>
  <si>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</si>
  <si>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</si>
  <si>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</si>
  <si>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</si>
  <si>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</si>
  <si>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</si>
  <si>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</si>
  <si>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</si>
  <si>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</si>
  <si>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</si>
  <si>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</si>
  <si>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</si>
  <si>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</si>
  <si>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</si>
  <si>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</si>
  <si>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</si>
  <si>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</si>
  <si>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</si>
  <si>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</si>
  <si>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</si>
  <si>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</si>
  <si>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</si>
  <si>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</si>
  <si>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</si>
  <si>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</si>
  <si>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</si>
  <si>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</si>
  <si>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</si>
  <si>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</si>
  <si>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</si>
  <si>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</si>
  <si>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</si>
  <si>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</si>
  <si>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</si>
  <si>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</si>
  <si>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</si>
  <si>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</si>
  <si>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</si>
  <si>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</si>
  <si>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</si>
  <si>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</si>
  <si>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</si>
  <si>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</si>
  <si>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</si>
  <si>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</si>
  <si>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</si>
  <si>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</si>
  <si>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</si>
  <si>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</si>
  <si>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</si>
  <si>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</si>
  <si>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</si>
  <si>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</si>
  <si>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</si>
  <si>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</si>
  <si>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</si>
  <si>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</si>
  <si>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</si>
  <si>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</si>
  <si>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</si>
  <si>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</si>
  <si>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</si>
  <si>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</si>
  <si>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</si>
  <si>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</si>
  <si>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</si>
  <si>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</si>
  <si>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</si>
  <si>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</si>
  <si>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</si>
  <si>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</si>
  <si>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</si>
  <si>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</si>
  <si>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</si>
  <si>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</si>
  <si>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</si>
  <si>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</si>
  <si>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</si>
  <si>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</si>
  <si>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</si>
  <si>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</si>
  <si>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</si>
  <si>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</si>
  <si>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</si>
  <si>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</si>
  <si>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</si>
  <si>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</si>
  <si>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</si>
  <si>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</si>
  <si>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</si>
  <si>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</si>
  <si>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</si>
  <si>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</si>
  <si>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</si>
  <si>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</si>
  <si>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</si>
  <si>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</si>
  <si>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</si>
  <si>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</si>
  <si>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</si>
  <si>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</si>
  <si>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</si>
  <si>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</si>
  <si>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</si>
  <si>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</si>
  <si>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</si>
  <si>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</si>
  <si>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</si>
  <si>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</si>
  <si>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</si>
  <si>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</si>
  <si>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</si>
  <si>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</si>
  <si>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</si>
  <si>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</si>
  <si>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</si>
  <si>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</si>
  <si>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</si>
  <si>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</si>
  <si>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</si>
  <si>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</si>
  <si>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</si>
  <si>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</si>
  <si>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</si>
  <si>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</si>
  <si>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</si>
  <si>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</si>
  <si>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</si>
  <si>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</si>
  <si>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</si>
  <si>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</si>
  <si>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</si>
  <si>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</si>
  <si>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</si>
  <si>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</si>
  <si>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</si>
  <si>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</si>
  <si>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</si>
  <si>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</si>
  <si>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</si>
  <si>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</si>
  <si>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</si>
  <si>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</si>
  <si>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</si>
  <si>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</si>
  <si>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</si>
  <si>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</si>
  <si>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</si>
  <si>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</si>
  <si>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</si>
  <si>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</si>
  <si>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</si>
  <si>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</si>
  <si>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</si>
  <si>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</si>
  <si>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</si>
  <si>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</si>
  <si>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</si>
  <si>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</si>
  <si>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</si>
  <si>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</si>
  <si>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</si>
  <si>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</si>
  <si>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</si>
  <si>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</si>
  <si>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</si>
  <si>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</si>
  <si>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</si>
  <si>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</si>
  <si>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</si>
  <si>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</si>
  <si>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</si>
  <si>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</si>
  <si>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</si>
  <si>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</si>
  <si>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</si>
  <si>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</si>
  <si>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</si>
  <si>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</si>
  <si>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</si>
  <si>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</si>
  <si>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</si>
  <si>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</si>
  <si>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</si>
  <si>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</si>
  <si>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</si>
  <si>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</si>
  <si>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</si>
  <si>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</si>
  <si>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</si>
  <si>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</si>
  <si>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</si>
  <si>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</si>
  <si>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</si>
  <si>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</si>
  <si>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</si>
  <si>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</si>
  <si>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</si>
  <si>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</si>
  <si>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</si>
  <si>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</si>
  <si>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</si>
  <si>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</si>
  <si>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</si>
  <si>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</si>
  <si>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</si>
  <si>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</si>
  <si>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</si>
  <si>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</si>
  <si>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</si>
  <si>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</si>
  <si>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</si>
  <si>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</si>
  <si>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</si>
  <si>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</si>
  <si>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</si>
  <si>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</si>
  <si>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</si>
  <si>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</si>
  <si>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</si>
  <si>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</si>
  <si>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</si>
  <si>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</si>
  <si>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</si>
  <si>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</si>
  <si>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</si>
  <si>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</si>
  <si>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</si>
  <si>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</si>
  <si>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</si>
  <si>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</si>
  <si>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</si>
  <si>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</si>
  <si>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</si>
  <si>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</si>
  <si>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</si>
  <si>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</si>
  <si>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</si>
  <si>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</si>
  <si>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</si>
  <si>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</si>
  <si>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</si>
  <si>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</si>
  <si>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</si>
  <si>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</si>
  <si>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</si>
  <si>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</si>
  <si>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</si>
  <si>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</si>
  <si>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</si>
  <si>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</si>
  <si>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</si>
  <si>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</si>
  <si>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</si>
  <si>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</si>
  <si>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</si>
  <si>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</si>
  <si>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</si>
  <si>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</si>
  <si>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</si>
  <si>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</si>
  <si>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</si>
  <si>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</si>
  <si>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</si>
  <si>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</si>
  <si>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</si>
  <si>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</si>
  <si>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</si>
  <si>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</si>
  <si>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</si>
  <si>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</si>
  <si>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</si>
  <si>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</si>
  <si>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</si>
  <si>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</si>
  <si>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</si>
  <si>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</si>
  <si>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</si>
  <si>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</si>
  <si>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</si>
  <si>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</si>
  <si>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</si>
  <si>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</si>
  <si>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</si>
  <si>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</si>
  <si>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</si>
  <si>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</si>
  <si>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</si>
  <si>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</si>
  <si>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</si>
  <si>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</si>
  <si>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</si>
  <si>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</si>
  <si>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</si>
  <si>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</si>
  <si>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</si>
  <si>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</si>
  <si>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</si>
  <si>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</si>
  <si>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</si>
  <si>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</si>
  <si>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</si>
  <si>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</si>
  <si>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</si>
  <si>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</si>
  <si>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</si>
  <si>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</si>
  <si>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</si>
  <si>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</si>
  <si>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</si>
  <si>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</si>
  <si>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</si>
  <si>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</si>
  <si>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</si>
  <si>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</si>
  <si>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</si>
  <si>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</si>
  <si>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</si>
  <si>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</si>
  <si>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</si>
  <si>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</si>
  <si>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</si>
  <si>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</si>
  <si>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</si>
  <si>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</si>
  <si>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</si>
  <si>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</si>
  <si>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</si>
  <si>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</si>
  <si>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</si>
  <si>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</si>
  <si>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</si>
  <si>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</si>
  <si>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</si>
  <si>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</si>
  <si>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</si>
  <si>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</si>
  <si>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</si>
  <si>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</si>
  <si>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</si>
  <si>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</si>
  <si>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</si>
  <si>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</si>
  <si>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</si>
  <si>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</si>
  <si>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</si>
  <si>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</si>
  <si>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</si>
  <si>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</si>
  <si>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</si>
  <si>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</si>
  <si>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</si>
  <si>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</si>
  <si>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</si>
  <si>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</si>
  <si>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</si>
  <si>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</si>
  <si>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</si>
  <si>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</si>
  <si>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</si>
  <si>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</si>
  <si>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</si>
  <si>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</si>
  <si>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</si>
  <si>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</si>
  <si>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</si>
  <si>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</si>
  <si>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</si>
  <si>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</si>
  <si>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</si>
  <si>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</si>
  <si>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</si>
  <si>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</si>
  <si>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</si>
  <si>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</si>
  <si>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</si>
  <si>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</si>
  <si>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</si>
  <si>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</si>
  <si>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</si>
  <si>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</si>
  <si>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</si>
  <si>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</si>
  <si>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</si>
  <si>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</si>
  <si>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</si>
  <si>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</si>
  <si>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</si>
  <si>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</si>
  <si>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</si>
  <si>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</si>
  <si>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</si>
  <si>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</si>
  <si>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</si>
  <si>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</si>
  <si>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</si>
  <si>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</si>
  <si>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</si>
  <si>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</si>
  <si>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</si>
  <si>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</si>
  <si>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</si>
  <si>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</si>
  <si>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</si>
  <si>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</si>
  <si>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</si>
  <si>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</si>
  <si>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</si>
  <si>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</si>
  <si>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</si>
  <si>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</si>
  <si>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</si>
  <si>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</si>
  <si>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</si>
  <si>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</si>
  <si>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</si>
  <si>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</si>
  <si>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</si>
  <si>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</si>
  <si>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</si>
  <si>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</si>
  <si>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</si>
  <si>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</si>
  <si>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</si>
  <si>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</si>
  <si>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</si>
  <si>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</si>
  <si>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</si>
  <si>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</si>
  <si>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</si>
  <si>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</si>
  <si>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</si>
  <si>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</si>
  <si>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</si>
  <si>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</si>
  <si>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</si>
  <si>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</si>
  <si>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</si>
  <si>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</si>
  <si>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</si>
  <si>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</si>
  <si>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</si>
  <si>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</si>
  <si>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</si>
  <si>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</si>
  <si>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</si>
  <si>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</si>
  <si>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</si>
  <si>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</si>
  <si>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</si>
  <si>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</si>
  <si>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</si>
  <si>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</si>
  <si>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</si>
  <si>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</si>
  <si>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</si>
  <si>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</si>
  <si>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</si>
  <si>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</si>
  <si>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</si>
  <si>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</si>
  <si>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</si>
  <si>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</si>
  <si>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</si>
  <si>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</si>
  <si>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</si>
  <si>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</si>
  <si>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</si>
  <si>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</si>
  <si>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</si>
  <si>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</si>
  <si>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</si>
  <si>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</si>
  <si>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</si>
  <si>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</si>
  <si>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</si>
  <si>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</si>
  <si>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</si>
  <si>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</si>
  <si>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</si>
  <si>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</si>
  <si>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</si>
  <si>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</si>
  <si>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</si>
  <si>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</si>
  <si>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</si>
  <si>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</si>
  <si>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</si>
  <si>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</si>
  <si>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</si>
  <si>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</si>
  <si>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</si>
  <si>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</si>
  <si>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</si>
  <si>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</si>
  <si>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</si>
  <si>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</si>
  <si>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</si>
  <si>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</si>
  <si>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</si>
  <si>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</si>
  <si>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</si>
  <si>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</si>
  <si>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</si>
  <si>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</si>
  <si>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</si>
  <si>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</si>
  <si>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</si>
  <si>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</si>
  <si>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</si>
  <si>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</si>
  <si>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</si>
  <si>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</si>
  <si>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</si>
  <si>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</si>
  <si>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</si>
  <si>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</si>
  <si>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</si>
  <si>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</si>
  <si>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</si>
  <si>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</si>
  <si>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</si>
  <si>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</si>
  <si>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</si>
  <si>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</si>
  <si>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</si>
  <si>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</si>
  <si>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</si>
  <si>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</si>
  <si>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</si>
  <si>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</si>
  <si>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</si>
  <si>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</si>
  <si>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</si>
  <si>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</si>
  <si>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</si>
  <si>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</si>
  <si>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</si>
  <si>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</si>
  <si>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</si>
  <si>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</si>
  <si>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</si>
  <si>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</si>
  <si>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</si>
  <si>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</si>
  <si>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</si>
  <si>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</si>
  <si>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</si>
  <si>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</si>
  <si>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</si>
  <si>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</si>
  <si>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</si>
  <si>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</si>
  <si>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</si>
  <si>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</si>
  <si>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</si>
  <si>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</si>
  <si>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</si>
  <si>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</si>
  <si>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</si>
  <si>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</si>
  <si>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</si>
  <si>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</si>
  <si>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</si>
  <si>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</si>
  <si>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</si>
  <si>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</si>
  <si>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</si>
  <si>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</si>
  <si>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</si>
  <si>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</si>
  <si>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</si>
  <si>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</si>
  <si>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</si>
  <si>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</si>
  <si>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</si>
  <si>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</si>
  <si>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</si>
  <si>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</si>
  <si>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</si>
  <si>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</si>
  <si>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</si>
  <si>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</si>
  <si>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</si>
  <si>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</si>
  <si>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</si>
  <si>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</si>
  <si>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</si>
  <si>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</si>
  <si>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</si>
  <si>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</si>
  <si>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</si>
  <si>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</si>
  <si>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</si>
  <si>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</si>
  <si>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</si>
  <si>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</si>
  <si>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</si>
  <si>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</si>
  <si>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</si>
  <si>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</si>
  <si>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</si>
  <si>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</si>
  <si>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</si>
  <si>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</si>
  <si>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</si>
  <si>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</si>
  <si>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</si>
  <si>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</si>
  <si>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</si>
  <si>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</si>
  <si>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</si>
  <si>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</si>
  <si>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</si>
  <si>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</si>
  <si>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</si>
  <si>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</si>
  <si>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</si>
  <si>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</si>
  <si>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</si>
  <si>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</si>
  <si>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</si>
  <si>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</si>
  <si>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</si>
  <si>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</si>
  <si>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</si>
  <si>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</si>
  <si>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</si>
  <si>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</si>
  <si>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</si>
  <si>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</si>
  <si>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</si>
  <si>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</si>
  <si>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</si>
  <si>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</si>
  <si>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</si>
  <si>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</si>
  <si>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</si>
  <si>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</si>
  <si>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</si>
  <si>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</si>
  <si>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</si>
  <si>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</si>
  <si>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</si>
  <si>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</si>
  <si>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</si>
  <si>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</si>
  <si>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</si>
  <si>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</si>
  <si>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</si>
  <si>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</si>
  <si>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</si>
  <si>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</si>
  <si>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</si>
  <si>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</si>
  <si>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</si>
  <si>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</si>
  <si>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</si>
  <si>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</si>
  <si>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</si>
  <si>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</si>
  <si>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</si>
  <si>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</si>
  <si>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</si>
  <si>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</si>
  <si>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</si>
  <si>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</si>
  <si>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</si>
  <si>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</si>
  <si>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</si>
  <si>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</si>
  <si>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</si>
  <si>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</si>
  <si>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</si>
  <si>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</si>
  <si>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</si>
  <si>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</si>
  <si>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</si>
  <si>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</si>
  <si>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</si>
  <si>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</si>
  <si>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</si>
  <si>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</si>
  <si>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</si>
  <si>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</si>
  <si>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</si>
  <si>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</si>
  <si>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</si>
  <si>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</si>
  <si>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</si>
  <si>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</si>
  <si>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</si>
  <si>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</si>
  <si>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</si>
  <si>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</si>
  <si>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</si>
  <si>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</si>
  <si>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</si>
  <si>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</si>
  <si>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</si>
  <si>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</si>
  <si>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</si>
  <si>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</si>
  <si>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</si>
  <si>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</si>
  <si>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</si>
  <si>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</si>
  <si>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</si>
  <si>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</si>
  <si>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</si>
  <si>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</si>
  <si>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</si>
  <si>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</si>
  <si>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</si>
  <si>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</si>
  <si>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</si>
  <si>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</si>
  <si>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</si>
  <si>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</si>
  <si>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</si>
  <si>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</si>
  <si>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</si>
  <si>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</si>
  <si>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</si>
  <si>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</si>
  <si>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</si>
  <si>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</si>
  <si>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</si>
  <si>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</si>
  <si>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</si>
  <si>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</si>
  <si>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</si>
  <si>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</si>
  <si>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</si>
  <si>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</si>
  <si>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</si>
  <si>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</si>
  <si>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</si>
  <si>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</si>
  <si>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</si>
  <si>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</si>
  <si>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</si>
  <si>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</si>
  <si>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</si>
  <si>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</si>
  <si>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</si>
  <si>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</si>
  <si>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</si>
  <si>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</si>
  <si>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</si>
  <si>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</si>
  <si>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</si>
  <si>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</si>
  <si>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</si>
  <si>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</si>
  <si>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</si>
  <si>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</si>
  <si>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</si>
  <si>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</si>
  <si>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</si>
  <si>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</si>
  <si>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</si>
  <si>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</si>
  <si>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</si>
  <si>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</si>
  <si>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</si>
  <si>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</si>
  <si>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</si>
  <si>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</si>
  <si>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</si>
  <si>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</si>
  <si>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</si>
  <si>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</si>
  <si>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</si>
  <si>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</si>
  <si>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</si>
  <si>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</si>
  <si>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</si>
  <si>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</si>
  <si>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</si>
  <si>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</si>
  <si>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</si>
  <si>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</si>
  <si>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</si>
  <si>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</si>
  <si>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</si>
  <si>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</si>
  <si>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</si>
  <si>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</si>
  <si>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</si>
  <si>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</si>
  <si>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</si>
  <si>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</si>
  <si>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</si>
  <si>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</si>
  <si>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</si>
  <si>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</si>
  <si>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</si>
  <si>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</si>
  <si>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</si>
  <si>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</si>
  <si>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</si>
  <si>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</si>
  <si>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</si>
  <si>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</si>
  <si>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</si>
  <si>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</si>
  <si>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</si>
  <si>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</si>
  <si>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</si>
  <si>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</si>
  <si>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</si>
  <si>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</si>
  <si>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</si>
  <si>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</si>
  <si>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</si>
  <si>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</si>
  <si>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</si>
  <si>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</si>
  <si>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</si>
  <si>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</si>
  <si>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</si>
  <si>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</si>
  <si>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</si>
  <si>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</si>
  <si>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</si>
  <si>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</si>
  <si>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</si>
  <si>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</si>
  <si>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</si>
  <si>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</si>
  <si>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</si>
  <si>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</si>
  <si>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</si>
  <si>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</si>
  <si>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</si>
  <si>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</si>
  <si>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</si>
  <si>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</si>
  <si>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</si>
  <si>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</si>
  <si>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</si>
  <si>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</si>
  <si>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</si>
  <si>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</si>
  <si>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</si>
  <si>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</si>
  <si>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</si>
  <si>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</si>
  <si>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</si>
  <si>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</si>
  <si>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</si>
  <si>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</si>
  <si>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</si>
  <si>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</si>
  <si>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</si>
  <si>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</si>
  <si>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</si>
  <si>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</si>
  <si>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</si>
  <si>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</si>
  <si>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</si>
  <si>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</si>
  <si>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</si>
  <si>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</si>
  <si>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</si>
  <si>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</si>
  <si>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</si>
  <si>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</si>
  <si>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</si>
  <si>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</si>
  <si>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</si>
  <si>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</si>
  <si>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</si>
  <si>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</si>
  <si>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</si>
  <si>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</si>
  <si>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</si>
  <si>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</si>
  <si>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</si>
  <si>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</si>
  <si>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</si>
  <si>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</si>
  <si>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</si>
  <si>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</si>
  <si>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</si>
  <si>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</si>
  <si>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</si>
  <si>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</si>
  <si>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</si>
  <si>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</si>
  <si>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</si>
  <si>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</si>
  <si>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</si>
  <si>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</si>
  <si>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</si>
  <si>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</si>
  <si>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</si>
  <si>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</si>
  <si>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</si>
  <si>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</si>
  <si>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</si>
  <si>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</si>
  <si>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</si>
  <si>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</si>
  <si>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</si>
  <si>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</si>
  <si>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</si>
  <si>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</si>
  <si>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</si>
  <si>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</si>
  <si>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</si>
  <si>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</si>
  <si>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</si>
  <si>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</si>
  <si>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</si>
  <si>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</si>
  <si>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</si>
  <si>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</si>
  <si>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</si>
  <si>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</si>
  <si>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</si>
  <si>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</si>
  <si>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</si>
  <si>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</si>
  <si>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</si>
  <si>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</si>
  <si>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</si>
  <si>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</si>
  <si>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</si>
  <si>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</si>
  <si>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</si>
  <si>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</si>
  <si>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</si>
  <si>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</si>
  <si>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</si>
  <si>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</si>
  <si>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</si>
  <si>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</si>
  <si>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</si>
  <si>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</si>
  <si>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</si>
  <si>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</si>
  <si>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</si>
  <si>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</si>
  <si>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</si>
  <si>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</si>
  <si>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</si>
  <si>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</si>
  <si>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</si>
  <si>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</si>
  <si>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</si>
  <si>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</si>
  <si>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</si>
  <si>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</si>
  <si>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</si>
  <si>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</si>
  <si>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</si>
  <si>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</si>
  <si>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</si>
  <si>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</si>
  <si>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</si>
  <si>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</si>
  <si>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</si>
  <si>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</si>
  <si>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</si>
  <si>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</si>
  <si>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</si>
  <si>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</si>
  <si>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</si>
  <si>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</si>
  <si>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</si>
  <si>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</si>
  <si>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</si>
  <si>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</si>
  <si>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</si>
  <si>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</si>
  <si>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</si>
  <si>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</si>
  <si>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</si>
  <si>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</si>
  <si>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</si>
  <si>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</si>
  <si>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</si>
  <si>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</si>
  <si>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</si>
  <si>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</si>
  <si>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</si>
  <si>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</si>
  <si>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</si>
  <si>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</si>
  <si>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</si>
  <si>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</si>
  <si>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</si>
  <si>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</si>
  <si>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</si>
  <si>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</si>
  <si>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</si>
  <si>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</si>
  <si>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</si>
  <si>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</si>
  <si>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</si>
  <si>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</si>
  <si>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</si>
  <si>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</si>
  <si>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</si>
  <si>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</si>
  <si>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</si>
  <si>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</si>
  <si>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</si>
  <si>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</si>
  <si>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</si>
  <si>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</si>
  <si>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</si>
  <si>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</si>
  <si>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</si>
  <si>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</si>
  <si>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</si>
  <si>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</si>
  <si>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</si>
  <si>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</si>
  <si>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</si>
  <si>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</si>
  <si>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</si>
  <si>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</si>
  <si>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</si>
  <si>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</si>
  <si>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</si>
  <si>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</si>
  <si>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</si>
  <si>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</si>
  <si>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</si>
  <si>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</si>
  <si>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</si>
  <si>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</si>
  <si>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</si>
  <si>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</si>
  <si>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</si>
  <si>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</si>
  <si>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</si>
  <si>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</si>
  <si>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</si>
  <si>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</si>
  <si>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</si>
  <si>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</si>
  <si>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</si>
  <si>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</si>
  <si>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</si>
  <si>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</si>
  <si>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</si>
  <si>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</si>
  <si>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</si>
  <si>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</si>
  <si>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</si>
  <si>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</si>
  <si>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</si>
  <si>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</si>
  <si>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</si>
  <si>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</si>
  <si>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</si>
  <si>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</si>
  <si>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</si>
  <si>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</si>
  <si>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</si>
  <si>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</si>
  <si>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</si>
  <si>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</si>
  <si>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</si>
  <si>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</si>
  <si>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</si>
  <si>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</si>
  <si>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</si>
  <si>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</si>
  <si>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</si>
  <si>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</si>
  <si>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</si>
  <si>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</si>
  <si>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</si>
  <si>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</si>
  <si>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</si>
  <si>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</si>
  <si>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</si>
  <si>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</si>
  <si>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</si>
  <si>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</si>
  <si>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</si>
  <si>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</si>
  <si>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</si>
  <si>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</si>
  <si>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</si>
  <si>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</si>
  <si>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</si>
  <si>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</si>
  <si>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</si>
  <si>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</si>
  <si>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</si>
  <si>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</si>
  <si>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</si>
  <si>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</si>
  <si>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</si>
  <si>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</si>
  <si>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</si>
  <si>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</si>
  <si>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</si>
  <si>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</si>
  <si>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</si>
  <si>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</si>
  <si>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</si>
  <si>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</si>
  <si>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</si>
  <si>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</si>
  <si>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</si>
  <si>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</si>
  <si>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</si>
  <si>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</si>
  <si>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</si>
  <si>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</si>
  <si>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</si>
  <si>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</si>
  <si>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</si>
  <si>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</si>
  <si>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</si>
  <si>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</si>
  <si>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</si>
  <si>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</si>
  <si>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</si>
  <si>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</si>
  <si>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</si>
  <si>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</si>
  <si>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</si>
  <si>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</si>
  <si>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</si>
  <si>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</si>
  <si>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</si>
  <si>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</si>
  <si>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</si>
  <si>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</si>
  <si>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</si>
  <si>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</si>
  <si>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</si>
  <si>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</si>
  <si>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</si>
  <si>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</si>
  <si>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</si>
  <si>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</si>
  <si>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</si>
  <si>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</si>
  <si>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</si>
  <si>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</si>
  <si>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</si>
  <si>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</si>
  <si>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</si>
  <si>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</si>
  <si>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</si>
  <si>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</si>
  <si>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</si>
  <si>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</si>
  <si>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</si>
  <si>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</si>
  <si>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</si>
  <si>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</si>
  <si>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</si>
  <si>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</si>
  <si>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</si>
  <si>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</si>
  <si>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</si>
  <si>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</si>
  <si>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</si>
  <si>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</si>
  <si>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</si>
  <si>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</si>
  <si>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</si>
  <si>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</si>
  <si>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</si>
  <si>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</si>
  <si>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</si>
  <si>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</si>
  <si>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</si>
  <si>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</si>
  <si>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</si>
  <si>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</si>
  <si>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</si>
  <si>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</si>
  <si>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</si>
  <si>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</si>
  <si>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</si>
  <si>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</si>
  <si>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</si>
  <si>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</si>
  <si>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</si>
  <si>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</si>
  <si>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</si>
  <si>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</si>
  <si>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</si>
  <si>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</si>
  <si>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</si>
  <si>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</si>
  <si>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</si>
  <si>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</si>
  <si>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</si>
  <si>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</si>
  <si>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</si>
  <si>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</si>
  <si>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</si>
  <si>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</si>
  <si>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</si>
  <si>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</si>
  <si>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</si>
  <si>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</si>
  <si>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</si>
  <si>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</si>
  <si>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</si>
  <si>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</si>
  <si>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</si>
  <si>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</si>
  <si>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</si>
  <si>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</si>
  <si>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</si>
  <si>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</si>
  <si>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</si>
  <si>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</si>
  <si>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</si>
  <si>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</si>
  <si>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</si>
  <si>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</si>
  <si>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</si>
  <si>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</si>
  <si>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</si>
  <si>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</si>
  <si>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</si>
  <si>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</si>
  <si>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</si>
  <si>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</si>
  <si>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</si>
  <si>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</si>
  <si>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</si>
  <si>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</si>
  <si>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</si>
  <si>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</si>
  <si>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</si>
  <si>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</si>
  <si>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</si>
  <si>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</si>
  <si>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</si>
  <si>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</si>
  <si>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</si>
  <si>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</si>
  <si>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</si>
  <si>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</si>
  <si>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</si>
  <si>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</si>
  <si>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</si>
  <si>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</si>
  <si>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</si>
  <si>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</si>
  <si>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</si>
  <si>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</si>
  <si>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</si>
  <si>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</si>
  <si>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</si>
  <si>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</si>
  <si>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</si>
  <si>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</si>
  <si>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</si>
  <si>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</si>
  <si>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</si>
  <si>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</si>
  <si>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</si>
  <si>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</si>
  <si>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</si>
  <si>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</si>
  <si>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</si>
  <si>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</si>
  <si>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</si>
  <si>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</si>
  <si>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</si>
  <si>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</si>
  <si>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</si>
  <si>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</si>
  <si>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</si>
  <si>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</si>
  <si>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</si>
  <si>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</si>
  <si>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</si>
  <si>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</si>
  <si>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</si>
  <si>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</si>
  <si>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</si>
  <si>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</si>
  <si>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</si>
  <si>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</si>
  <si>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</si>
  <si>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</si>
  <si>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</si>
  <si>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</si>
  <si>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</si>
  <si>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</si>
  <si>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</si>
  <si>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</si>
  <si>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</si>
  <si>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</si>
  <si>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</si>
  <si>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</si>
  <si>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</si>
  <si>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</si>
  <si>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</si>
  <si>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</si>
  <si>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</si>
  <si>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</si>
  <si>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</si>
  <si>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</si>
  <si>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</si>
  <si>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</si>
  <si>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</si>
  <si>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</si>
  <si>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</si>
  <si>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</si>
  <si>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</si>
  <si>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</si>
  <si>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</si>
  <si>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</si>
  <si>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</si>
  <si>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</si>
  <si>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</si>
  <si>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</si>
  <si>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</si>
  <si>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</si>
  <si>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</si>
  <si>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</si>
  <si>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</si>
  <si>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</si>
  <si>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</si>
  <si>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</si>
  <si>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</si>
  <si>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</si>
  <si>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</si>
  <si>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</si>
  <si>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</si>
  <si>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</si>
  <si>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</si>
  <si>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</si>
  <si>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</si>
  <si>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</si>
  <si>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</si>
  <si>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</si>
  <si>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</si>
  <si>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</si>
  <si>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</si>
  <si>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</si>
  <si>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</si>
  <si>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</si>
  <si>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</si>
  <si>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</si>
  <si>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</si>
  <si>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</si>
  <si>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</si>
  <si>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</si>
  <si>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</si>
  <si>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</si>
  <si>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</si>
  <si>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</si>
  <si>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</si>
  <si>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</si>
  <si>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</si>
  <si>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</si>
  <si>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</si>
  <si>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</si>
  <si>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</si>
  <si>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</si>
  <si>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</si>
  <si>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</si>
  <si>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</si>
  <si>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</si>
  <si>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</si>
  <si>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</si>
  <si>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</si>
  <si>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</si>
  <si>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</si>
  <si>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</si>
  <si>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</si>
  <si>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</si>
  <si>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</si>
  <si>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</si>
  <si>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</si>
  <si>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</si>
  <si>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</si>
  <si>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</si>
  <si>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</si>
  <si>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</si>
  <si>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</si>
  <si>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</si>
  <si>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</si>
  <si>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</si>
  <si>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</si>
  <si>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</si>
  <si>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</si>
  <si>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</si>
  <si>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</si>
  <si>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</si>
  <si>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</si>
  <si>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</si>
  <si>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</si>
  <si>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</si>
  <si>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</si>
  <si>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</si>
  <si>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</si>
  <si>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</si>
  <si>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</si>
  <si>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</si>
  <si>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</si>
  <si>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</si>
  <si>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</si>
  <si>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</si>
  <si>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</si>
  <si>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</si>
  <si>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</si>
  <si>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</si>
  <si>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</si>
  <si>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</si>
  <si>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</si>
  <si>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</si>
  <si>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</si>
  <si>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</si>
  <si>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</si>
  <si>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</si>
  <si>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</si>
  <si>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</si>
  <si>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</si>
  <si>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</si>
  <si>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</si>
  <si>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</si>
  <si>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</si>
  <si>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</si>
  <si>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</si>
  <si>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</si>
  <si>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</si>
  <si>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</si>
  <si>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</si>
  <si>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</si>
  <si>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</si>
  <si>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</si>
  <si>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</si>
  <si>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</si>
  <si>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</si>
  <si>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</si>
  <si>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</si>
  <si>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</si>
  <si>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</si>
  <si>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</si>
  <si>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</si>
  <si>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</si>
  <si>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</si>
  <si>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</si>
  <si>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</si>
  <si>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</si>
  <si>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</si>
  <si>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</si>
  <si>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</si>
  <si>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</si>
  <si>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</si>
  <si>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</si>
  <si>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</si>
  <si>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</si>
  <si>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</si>
  <si>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</si>
  <si>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</si>
  <si>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</si>
  <si>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</si>
  <si>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</si>
  <si>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</si>
  <si>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</si>
  <si>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</si>
  <si>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</si>
  <si>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</si>
  <si>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</si>
  <si>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</si>
  <si>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</si>
  <si>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</si>
  <si>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</si>
  <si>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</si>
  <si>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</si>
  <si>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</si>
  <si>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</si>
  <si>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</si>
  <si>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</si>
  <si>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</si>
  <si>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</si>
  <si>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</si>
  <si>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</si>
  <si>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</si>
  <si>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</si>
  <si>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</si>
  <si>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</si>
  <si>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</si>
  <si>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</si>
  <si>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</si>
  <si>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</si>
  <si>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</si>
  <si>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</si>
  <si>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</si>
  <si>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</si>
  <si>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</si>
  <si>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</si>
  <si>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</si>
  <si>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</si>
  <si>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</si>
  <si>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</si>
  <si>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</si>
  <si>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</si>
  <si>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</si>
  <si>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</si>
  <si>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</si>
  <si>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</si>
  <si>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</si>
  <si>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</si>
  <si>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</si>
  <si>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</si>
  <si>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</si>
  <si>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</si>
  <si>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</si>
  <si>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</si>
  <si>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</si>
  <si>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</si>
  <si>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</si>
  <si>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</si>
  <si>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</si>
  <si>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</si>
  <si>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</si>
  <si>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</si>
  <si>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</si>
  <si>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</si>
  <si>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</si>
  <si>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</si>
  <si>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</si>
  <si>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</si>
  <si>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</si>
  <si>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</si>
  <si>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</si>
  <si>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</si>
  <si>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</si>
  <si>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</si>
  <si>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</si>
  <si>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</si>
  <si>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</si>
  <si>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</si>
  <si>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</si>
  <si>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</si>
  <si>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</si>
  <si>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</si>
  <si>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</si>
  <si>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</si>
  <si>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</si>
  <si>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</si>
  <si>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</si>
  <si>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</si>
  <si>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</si>
  <si>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</si>
  <si>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</si>
  <si>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</si>
  <si>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</si>
  <si>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</si>
  <si>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</si>
  <si>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</si>
  <si>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</si>
  <si>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</si>
  <si>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</si>
  <si>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</si>
  <si>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</si>
  <si>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</si>
  <si>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</si>
  <si>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</si>
  <si>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</si>
  <si>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</si>
  <si>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</si>
  <si>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</si>
  <si>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</si>
  <si>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</si>
  <si>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</si>
  <si>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</si>
  <si>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</si>
  <si>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</si>
  <si>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</si>
  <si>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</si>
  <si>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</si>
  <si>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</si>
  <si>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</si>
  <si>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</si>
  <si>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</si>
  <si>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</si>
  <si>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</si>
  <si>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</si>
  <si>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</si>
  <si>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</si>
  <si>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</si>
  <si>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</si>
  <si>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</si>
  <si>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</si>
  <si>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</si>
  <si>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</si>
  <si>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</si>
  <si>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</si>
  <si>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</si>
  <si>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</si>
  <si>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</si>
  <si>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</si>
  <si>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</si>
  <si>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</si>
  <si>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</si>
  <si>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</si>
  <si>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</si>
  <si>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</si>
  <si>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</si>
  <si>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</si>
  <si>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</si>
  <si>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</si>
  <si>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</si>
  <si>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</si>
  <si>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</si>
  <si>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</si>
  <si>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</si>
  <si>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</si>
  <si>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</si>
  <si>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</si>
  <si>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</si>
  <si>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</si>
  <si>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</si>
  <si>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</si>
  <si>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</si>
  <si>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</si>
  <si>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</si>
  <si>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</si>
  <si>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</si>
  <si>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</si>
  <si>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</si>
  <si>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</si>
  <si>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</si>
  <si>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</si>
  <si>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</si>
  <si>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</si>
  <si>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</si>
  <si>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</si>
  <si>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</si>
  <si>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</si>
  <si>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</si>
  <si>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</si>
  <si>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</si>
  <si>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</si>
  <si>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</si>
  <si>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</si>
  <si>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</si>
  <si>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</si>
  <si>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</si>
  <si>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</si>
  <si>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</si>
  <si>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</si>
  <si>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</si>
  <si>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</si>
  <si>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</si>
  <si>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</si>
  <si>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</si>
  <si>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</si>
  <si>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</si>
  <si>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</si>
  <si>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</si>
  <si>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</si>
  <si>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</si>
  <si>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</si>
  <si>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</si>
  <si>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</si>
  <si>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</si>
  <si>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</si>
  <si>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</si>
  <si>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</si>
  <si>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</si>
  <si>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</si>
  <si>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</si>
  <si>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</si>
  <si>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</si>
  <si>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</si>
  <si>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</si>
  <si>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</si>
  <si>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</si>
  <si>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</si>
  <si>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</si>
  <si>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</si>
  <si>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</si>
  <si>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</si>
  <si>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</si>
  <si>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</si>
  <si>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</si>
  <si>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</si>
  <si>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</si>
  <si>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</si>
  <si>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</si>
  <si>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</si>
  <si>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</si>
  <si>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</si>
  <si>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</si>
  <si>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</si>
  <si>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</si>
  <si>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</si>
  <si>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</si>
  <si>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</si>
  <si>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</si>
  <si>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</si>
  <si>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</si>
  <si>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</si>
  <si>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</si>
  <si>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</si>
  <si>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</si>
  <si>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</si>
  <si>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</si>
  <si>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</si>
  <si>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</si>
  <si>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</si>
  <si>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</si>
  <si>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</si>
  <si>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</si>
  <si>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</si>
  <si>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</si>
  <si>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</si>
  <si>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</si>
  <si>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</si>
  <si>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</si>
  <si>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</si>
  <si>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</si>
  <si>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</si>
  <si>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</si>
  <si>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</si>
  <si>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</si>
  <si>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</si>
  <si>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</si>
  <si>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</si>
  <si>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</si>
  <si>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</si>
  <si>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</si>
  <si>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</si>
  <si>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</si>
  <si>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</si>
  <si>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</si>
  <si>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</si>
  <si>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</si>
  <si>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</si>
  <si>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</si>
  <si>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</si>
  <si>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</si>
  <si>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</si>
  <si>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</si>
  <si>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</si>
  <si>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</si>
  <si>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</si>
  <si>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</si>
  <si>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</si>
  <si>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</si>
  <si>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</si>
  <si>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</si>
  <si>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</si>
  <si>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</si>
  <si>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</si>
  <si>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</si>
  <si>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</si>
  <si>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</si>
  <si>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</si>
  <si>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</si>
  <si>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</si>
  <si>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</si>
  <si>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</si>
  <si>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</si>
  <si>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</si>
  <si>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</si>
  <si>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</si>
  <si>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</si>
  <si>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</si>
  <si>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</si>
  <si>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</si>
  <si>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</si>
  <si>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</si>
  <si>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</si>
  <si>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</si>
  <si>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</si>
  <si>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</si>
  <si>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</si>
  <si>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</si>
  <si>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</si>
  <si>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</si>
  <si>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</si>
  <si>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</si>
  <si>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</si>
  <si>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</si>
  <si>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</si>
  <si>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</si>
  <si>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</si>
  <si>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</si>
  <si>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</si>
  <si>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</si>
  <si>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</si>
  <si>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</si>
  <si>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</si>
  <si>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</si>
  <si>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</si>
  <si>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</si>
  <si>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</si>
  <si>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</si>
  <si>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</si>
  <si>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</si>
  <si>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</si>
  <si>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</si>
  <si>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</si>
  <si>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</si>
  <si>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</si>
  <si>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</si>
  <si>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</si>
  <si>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</si>
  <si>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</si>
  <si>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</si>
  <si>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</si>
  <si>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</si>
  <si>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</si>
  <si>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</si>
  <si>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</si>
  <si>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</si>
  <si>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</si>
  <si>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</si>
  <si>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</si>
  <si>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</si>
  <si>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</si>
  <si>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</si>
  <si>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</si>
  <si>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</si>
  <si>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</si>
  <si>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</si>
  <si>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</si>
  <si>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</si>
  <si>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</si>
  <si>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</si>
  <si>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</si>
  <si>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</si>
  <si>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</si>
  <si>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</si>
  <si>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</si>
  <si>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</si>
  <si>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</si>
  <si>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</si>
  <si>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</si>
  <si>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</si>
  <si>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</si>
  <si>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</si>
  <si>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</si>
  <si>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</si>
  <si>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</si>
  <si>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</si>
  <si>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</si>
  <si>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</si>
  <si>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</si>
  <si>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</si>
  <si>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</si>
  <si>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</si>
  <si>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</si>
  <si>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</si>
  <si>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</si>
  <si>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</si>
  <si>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</si>
  <si>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</si>
  <si>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</si>
  <si>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</si>
  <si>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</si>
  <si>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</si>
  <si>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</si>
  <si>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</si>
  <si>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</si>
  <si>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</si>
  <si>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</si>
  <si>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</si>
  <si>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</si>
  <si>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</si>
  <si>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</si>
  <si>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</si>
  <si>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</si>
  <si>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</si>
  <si>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</si>
  <si>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</si>
  <si>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</si>
  <si>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</si>
  <si>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</si>
  <si>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</si>
  <si>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</si>
  <si>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</si>
  <si>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</si>
  <si>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</si>
  <si>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</si>
  <si>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</si>
  <si>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</si>
  <si>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</si>
  <si>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</si>
  <si>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</si>
  <si>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</si>
  <si>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</si>
  <si>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</si>
  <si>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</si>
  <si>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</si>
  <si>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</si>
  <si>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</si>
  <si>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</si>
  <si>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</si>
  <si>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</si>
  <si>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</si>
  <si>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</si>
  <si>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</si>
  <si>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</si>
  <si>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</si>
  <si>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</si>
  <si>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</si>
  <si>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</si>
  <si>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</si>
  <si>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</si>
  <si>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</si>
  <si>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</si>
  <si>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</si>
  <si>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</si>
  <si>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</si>
  <si>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</si>
  <si>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</si>
  <si>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</si>
  <si>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</si>
  <si>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</si>
  <si>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</si>
  <si>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</si>
  <si>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</si>
  <si>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</si>
  <si>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</si>
  <si>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</si>
  <si>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</si>
  <si>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</si>
  <si>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</si>
  <si>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</si>
  <si>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</si>
  <si>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</si>
  <si>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</si>
  <si>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</si>
  <si>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</si>
  <si>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</si>
  <si>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</si>
  <si>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</si>
  <si>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</si>
  <si>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</si>
  <si>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</si>
  <si>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</si>
  <si>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</si>
  <si>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</si>
  <si>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</si>
  <si>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</si>
  <si>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</si>
  <si>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</si>
  <si>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</si>
  <si>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</si>
  <si>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</si>
  <si>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</si>
  <si>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</si>
  <si>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</si>
  <si>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</si>
  <si>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</si>
  <si>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</si>
  <si>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</si>
  <si>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</si>
  <si>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</si>
  <si>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</si>
  <si>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</si>
  <si>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</si>
  <si>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</si>
  <si>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</si>
  <si>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</si>
  <si>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</si>
  <si>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</si>
  <si>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</si>
  <si>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</si>
  <si>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</si>
  <si>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</si>
  <si>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</si>
  <si>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</si>
  <si>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</si>
  <si>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</si>
  <si>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</si>
  <si>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</si>
  <si>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</si>
  <si>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</si>
  <si>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</si>
  <si>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</si>
  <si>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</si>
  <si>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</si>
  <si>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</si>
  <si>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</si>
  <si>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</si>
  <si>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</si>
  <si>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</si>
  <si>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</si>
  <si>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</si>
  <si>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</si>
  <si>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</si>
  <si>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</si>
  <si>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</si>
  <si>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</si>
  <si>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</si>
  <si>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</si>
  <si>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</si>
  <si>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</si>
  <si>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</si>
  <si>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</si>
  <si>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</si>
  <si>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</si>
  <si>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</si>
  <si>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</si>
  <si>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</si>
  <si>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</si>
  <si>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</si>
  <si>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</si>
  <si>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</si>
  <si>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</si>
  <si>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</si>
  <si>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</si>
  <si>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</si>
  <si>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</si>
  <si>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</si>
  <si>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</si>
  <si>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</si>
  <si>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</si>
  <si>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</si>
  <si>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</si>
  <si>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</si>
  <si>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</si>
  <si>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</si>
  <si>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</si>
  <si>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</si>
  <si>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</si>
  <si>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</si>
  <si>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</si>
  <si>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</si>
  <si>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</si>
  <si>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</si>
  <si>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</si>
  <si>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</si>
  <si>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</si>
  <si>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</si>
  <si>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</si>
  <si>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</si>
  <si>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</si>
  <si>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</si>
  <si>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</si>
  <si>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</si>
  <si>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</si>
  <si>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</si>
  <si>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</si>
  <si>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</si>
  <si>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</si>
  <si>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</si>
  <si>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</si>
  <si>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</si>
  <si>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</si>
  <si>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</si>
  <si>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</si>
  <si>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</si>
  <si>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</si>
  <si>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</si>
  <si>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</si>
  <si>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</si>
  <si>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</si>
  <si>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</si>
  <si>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</si>
  <si>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</si>
  <si>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</si>
  <si>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</si>
  <si>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</si>
  <si>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</si>
  <si>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</si>
  <si>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</si>
  <si>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</si>
  <si>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</si>
  <si>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</si>
  <si>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</si>
  <si>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</si>
  <si>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</si>
  <si>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</si>
  <si>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</si>
  <si>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</si>
  <si>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</si>
  <si>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</si>
  <si>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</si>
  <si>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</si>
  <si>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</si>
  <si>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</si>
  <si>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</si>
  <si>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</si>
  <si>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</si>
  <si>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</si>
  <si>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</si>
  <si>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</si>
  <si>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</si>
  <si>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</si>
  <si>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</si>
  <si>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</si>
  <si>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</si>
  <si>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</si>
  <si>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</si>
  <si>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</si>
  <si>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</si>
  <si>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</si>
  <si>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</si>
  <si>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</si>
  <si>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</si>
  <si>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</si>
  <si>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</si>
  <si>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</si>
  <si>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</si>
  <si>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</si>
  <si>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</si>
  <si>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</si>
  <si>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</si>
  <si>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</si>
  <si>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</si>
  <si>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</si>
  <si>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</si>
  <si>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</si>
  <si>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</si>
  <si>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</si>
  <si>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</si>
  <si>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</si>
  <si>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</si>
  <si>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</si>
  <si>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</si>
  <si>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</si>
  <si>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</si>
  <si>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</si>
  <si>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</si>
  <si>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</si>
  <si>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</si>
  <si>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</si>
  <si>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</si>
  <si>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</si>
  <si>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</si>
  <si>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</si>
  <si>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</si>
  <si>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</si>
  <si>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</si>
  <si>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</si>
  <si>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</si>
  <si>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</si>
  <si>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</si>
  <si>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</si>
  <si>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</si>
  <si>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</si>
  <si>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</si>
  <si>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</si>
  <si>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</si>
  <si>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</si>
  <si>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</si>
  <si>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</si>
  <si>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</si>
  <si>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</si>
  <si>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</si>
  <si>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</si>
  <si>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</si>
  <si>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</si>
  <si>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</si>
  <si>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</si>
  <si>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</si>
  <si>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</si>
  <si>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</si>
  <si>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</si>
  <si>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</si>
  <si>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</si>
  <si>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</si>
  <si>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</si>
  <si>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</si>
  <si>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</si>
  <si>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</si>
  <si>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</si>
  <si>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</si>
  <si>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</si>
  <si>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</si>
  <si>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</si>
  <si>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</si>
  <si>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</si>
  <si>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</si>
  <si>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</si>
  <si>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</si>
  <si>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</si>
  <si>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</si>
  <si>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</si>
  <si>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</si>
  <si>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</si>
  <si>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</si>
  <si>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</si>
  <si>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</si>
  <si>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</si>
  <si>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</si>
  <si>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</si>
  <si>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</si>
  <si>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</si>
  <si>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</si>
  <si>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</si>
  <si>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</si>
  <si>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</si>
  <si>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</si>
  <si>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</si>
  <si>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</si>
  <si>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</si>
  <si>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</si>
  <si>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</si>
  <si>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</si>
  <si>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</si>
  <si>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</si>
  <si>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</si>
  <si>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</si>
  <si>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</si>
  <si>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</si>
  <si>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</si>
  <si>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</si>
  <si>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</si>
  <si>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</si>
  <si>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</si>
  <si>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</si>
  <si>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</si>
  <si>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</si>
  <si>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</si>
  <si>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</si>
  <si>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</si>
  <si>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</si>
  <si>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</si>
  <si>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</si>
  <si>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</si>
  <si>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</si>
  <si>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</si>
  <si>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</si>
  <si>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</si>
  <si>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</si>
  <si>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</si>
  <si>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</si>
  <si>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</si>
  <si>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</si>
  <si>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</si>
  <si>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</si>
  <si>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</si>
  <si>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</si>
  <si>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</si>
  <si>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</si>
  <si>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</si>
  <si>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</si>
  <si>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</si>
  <si>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</si>
  <si>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</si>
  <si>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</si>
  <si>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</si>
  <si>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</si>
  <si>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</si>
  <si>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</si>
  <si>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</si>
  <si>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</si>
  <si>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</si>
  <si>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</si>
  <si>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</si>
  <si>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</si>
  <si>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</si>
  <si>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</si>
  <si>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</si>
  <si>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</si>
  <si>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</si>
  <si>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</si>
  <si>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</si>
  <si>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</si>
  <si>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</si>
  <si>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</si>
  <si>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</si>
  <si>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</si>
  <si>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</si>
  <si>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</si>
  <si>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</si>
  <si>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</si>
  <si>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</si>
  <si>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</si>
  <si>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</si>
  <si>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</si>
  <si>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</si>
  <si>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</si>
  <si>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</si>
  <si>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</si>
  <si>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</si>
  <si>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</si>
  <si>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</si>
  <si>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</si>
  <si>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</si>
  <si>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</si>
  <si>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</si>
  <si>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</si>
  <si>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</si>
  <si>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</si>
  <si>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</si>
  <si>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</si>
  <si>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</si>
  <si>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</si>
  <si>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</si>
  <si>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</si>
  <si>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</si>
  <si>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</si>
  <si>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</si>
  <si>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</si>
  <si>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</si>
  <si>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</si>
  <si>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</si>
  <si>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</si>
  <si>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</si>
  <si>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</si>
  <si>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</si>
  <si>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</si>
  <si>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</si>
  <si>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</si>
  <si>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</si>
  <si>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</si>
  <si>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</si>
  <si>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</si>
  <si>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</si>
  <si>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</si>
  <si>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</si>
  <si>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</si>
  <si>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</si>
  <si>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</si>
  <si>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</si>
  <si>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</si>
  <si>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</si>
  <si>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</si>
  <si>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</si>
  <si>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</si>
  <si>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</si>
  <si>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</si>
  <si>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</si>
  <si>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</si>
  <si>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</si>
  <si>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</si>
  <si>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</si>
  <si>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</si>
  <si>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</si>
  <si>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</si>
  <si>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</si>
  <si>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</si>
  <si>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</si>
  <si>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</si>
  <si>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</si>
  <si>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</si>
  <si>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</si>
  <si>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</si>
  <si>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</si>
  <si>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</si>
  <si>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</si>
  <si>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</si>
  <si>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</si>
  <si>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</si>
  <si>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</si>
  <si>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</si>
  <si>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</si>
  <si>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</si>
  <si>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</si>
  <si>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</si>
  <si>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</si>
  <si>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</si>
  <si>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</si>
  <si>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</si>
  <si>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</si>
  <si>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</si>
  <si>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</si>
  <si>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</si>
  <si>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</si>
  <si>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</si>
  <si>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</si>
  <si>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</si>
  <si>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</si>
  <si>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</si>
  <si>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</si>
  <si>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</si>
  <si>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</si>
  <si>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</si>
  <si>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</si>
  <si>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</si>
  <si>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</si>
  <si>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</si>
  <si>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</si>
  <si>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</si>
  <si>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</si>
  <si>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</si>
  <si>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</si>
  <si>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</si>
  <si>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</si>
  <si>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</si>
  <si>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</si>
  <si>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</si>
  <si>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</si>
  <si>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</si>
  <si>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</si>
  <si>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</si>
  <si>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</si>
  <si>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</si>
  <si>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</si>
  <si>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</si>
  <si>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</si>
  <si>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</si>
  <si>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</si>
  <si>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</si>
  <si>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</si>
  <si>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</si>
  <si>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</si>
  <si>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</si>
  <si>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</si>
  <si>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</si>
  <si>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</si>
  <si>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</si>
  <si>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</si>
  <si>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</si>
  <si>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</si>
  <si>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</si>
  <si>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</si>
  <si>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</si>
  <si>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</si>
  <si>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</si>
  <si>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</si>
  <si>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</si>
  <si>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</si>
  <si>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</si>
  <si>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</si>
  <si>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</si>
  <si>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</si>
  <si>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</si>
  <si>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</si>
  <si>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</si>
  <si>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</si>
  <si>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</si>
  <si>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</si>
  <si>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</si>
  <si>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</si>
  <si>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</si>
  <si>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</si>
  <si>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</si>
  <si>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</si>
  <si>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</si>
  <si>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</si>
  <si>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</si>
  <si>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</si>
  <si>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</si>
  <si>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</si>
  <si>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</si>
  <si>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</si>
  <si>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</si>
  <si>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</si>
  <si>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</si>
  <si>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</si>
  <si>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</si>
  <si>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</si>
  <si>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</si>
  <si>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</si>
  <si>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</si>
  <si>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</si>
  <si>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</si>
  <si>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</si>
  <si>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</si>
  <si>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</si>
  <si>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</si>
  <si>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</si>
  <si>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</si>
  <si>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</si>
  <si>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</si>
  <si>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</si>
  <si>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</si>
  <si>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</si>
  <si>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</si>
  <si>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</si>
  <si>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</si>
  <si>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</si>
  <si>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</si>
  <si>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</si>
  <si>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</si>
  <si>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</si>
  <si>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</si>
  <si>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</si>
  <si>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</si>
  <si>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</si>
  <si>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</si>
  <si>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</si>
  <si>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</si>
  <si>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</si>
  <si>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</si>
  <si>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</si>
  <si>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</si>
  <si>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</si>
  <si>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</si>
  <si>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</si>
  <si>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</si>
  <si>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</si>
  <si>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</si>
  <si>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</si>
  <si>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</si>
  <si>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</si>
  <si>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</si>
  <si>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</si>
  <si>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</si>
  <si>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</si>
  <si>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</si>
  <si>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</si>
  <si>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</si>
  <si>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</si>
  <si>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</si>
  <si>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</si>
  <si>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</si>
  <si>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</si>
  <si>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</si>
  <si>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</si>
  <si>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</si>
  <si>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</si>
  <si>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</si>
  <si>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</si>
  <si>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</si>
  <si>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</si>
  <si>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</si>
  <si>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</si>
  <si>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</si>
  <si>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</si>
  <si>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</si>
  <si>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</si>
  <si>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</si>
  <si>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</si>
  <si>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</si>
  <si>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</si>
  <si>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</si>
  <si>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</si>
  <si>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</si>
  <si>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</si>
  <si>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</si>
  <si>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</si>
  <si>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</si>
  <si>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</si>
  <si>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</si>
  <si>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</si>
  <si>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</si>
  <si>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</si>
  <si>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</si>
  <si>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</si>
  <si>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</si>
  <si>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</si>
  <si>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</si>
  <si>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</si>
  <si>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</si>
  <si>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</si>
  <si>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</si>
  <si>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</si>
  <si>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</si>
  <si>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</si>
  <si>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</si>
  <si>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</si>
  <si>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</si>
  <si>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</si>
  <si>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</si>
  <si>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</si>
  <si>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</si>
  <si>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</si>
  <si>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</si>
  <si>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</si>
  <si>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</si>
  <si>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</si>
  <si>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</si>
  <si>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</si>
  <si>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</si>
  <si>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</si>
  <si>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</si>
  <si>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</si>
  <si>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</si>
  <si>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</si>
  <si>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</si>
  <si>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</si>
  <si>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</si>
  <si>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</si>
  <si>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</si>
  <si>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</si>
  <si>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</si>
  <si>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</si>
  <si>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</si>
  <si>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</si>
  <si>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</si>
  <si>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</si>
  <si>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</si>
  <si>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</si>
  <si>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</si>
  <si>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</si>
  <si>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</si>
  <si>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</si>
  <si>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</si>
  <si>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</si>
  <si>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</si>
  <si>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</si>
  <si>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</si>
  <si>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</si>
  <si>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</si>
  <si>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</si>
  <si>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</si>
  <si>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</si>
  <si>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</si>
  <si>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</si>
  <si>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</si>
  <si>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</si>
  <si>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</si>
  <si>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</si>
  <si>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</si>
  <si>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</si>
  <si>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</si>
  <si>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</si>
  <si>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</si>
  <si>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</si>
  <si>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</si>
  <si>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</si>
  <si>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</si>
  <si>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</si>
  <si>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</si>
  <si>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</si>
  <si>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</si>
  <si>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</si>
  <si>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</si>
  <si>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</si>
  <si>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</si>
  <si>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</si>
  <si>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</si>
  <si>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</si>
  <si>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</si>
  <si>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</si>
  <si>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</si>
  <si>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</si>
  <si>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</si>
  <si>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</si>
  <si>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</si>
  <si>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</si>
  <si>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</si>
  <si>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</si>
  <si>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</si>
  <si>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</si>
  <si>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</si>
  <si>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</si>
  <si>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</si>
  <si>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</si>
  <si>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</si>
  <si>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</si>
  <si>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</si>
  <si>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</si>
  <si>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</si>
  <si>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</si>
  <si>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</si>
  <si>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</si>
  <si>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</si>
  <si>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</si>
  <si>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</si>
  <si>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</si>
  <si>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</si>
  <si>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</si>
  <si>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</si>
  <si>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</si>
  <si>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</si>
  <si>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</si>
  <si>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</si>
  <si>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</si>
  <si>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</si>
  <si>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</si>
  <si>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</si>
  <si>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</si>
  <si>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</si>
  <si>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</si>
  <si>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</si>
  <si>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</si>
  <si>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</si>
  <si>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</si>
  <si>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</si>
  <si>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</si>
  <si>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</si>
  <si>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</si>
  <si>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</si>
  <si>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</si>
  <si>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</si>
  <si>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</si>
  <si>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</si>
  <si>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</si>
  <si>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</si>
  <si>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</si>
  <si>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</si>
  <si>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</si>
  <si>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</si>
  <si>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</si>
  <si>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</si>
  <si>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</si>
  <si>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</si>
  <si>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</si>
  <si>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</si>
  <si>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</si>
  <si>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</si>
  <si>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</si>
  <si>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</si>
  <si>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</si>
  <si>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</si>
  <si>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</si>
  <si>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</si>
  <si>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</si>
  <si>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</si>
  <si>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</si>
  <si>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</si>
  <si>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</si>
  <si>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</si>
  <si>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</si>
  <si>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</si>
  <si>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</si>
  <si>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</si>
  <si>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</si>
  <si>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</si>
  <si>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</si>
  <si>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</si>
  <si>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</si>
  <si>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</si>
  <si>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</si>
  <si>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</si>
  <si>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</si>
  <si>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</si>
  <si>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</si>
  <si>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</si>
  <si>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</si>
  <si>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</si>
  <si>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</si>
  <si>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</si>
  <si>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</si>
  <si>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</si>
  <si>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</si>
  <si>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</si>
  <si>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</si>
  <si>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</si>
  <si>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</si>
  <si>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</si>
  <si>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</si>
  <si>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</si>
  <si>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</si>
  <si>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</si>
  <si>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</si>
  <si>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</si>
  <si>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</si>
  <si>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</si>
  <si>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</si>
  <si>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</si>
  <si>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</si>
  <si>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</si>
  <si>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</si>
  <si>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</si>
  <si>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</si>
  <si>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</si>
  <si>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</si>
  <si>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</si>
  <si>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</si>
  <si>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</si>
  <si>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</si>
  <si>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</si>
  <si>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</si>
  <si>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</si>
  <si>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</si>
  <si>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</si>
  <si>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</si>
  <si>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</si>
  <si>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</si>
  <si>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</si>
  <si>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</si>
  <si>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</si>
  <si>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</si>
  <si>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</si>
  <si>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</si>
  <si>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</si>
  <si>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</si>
  <si>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</si>
  <si>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</si>
  <si>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</si>
  <si>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</si>
  <si>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</si>
  <si>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</si>
  <si>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</si>
  <si>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</si>
  <si>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</si>
  <si>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</si>
  <si>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</si>
  <si>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</si>
  <si>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</si>
  <si>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</si>
  <si>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</si>
  <si>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</si>
  <si>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</si>
  <si>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</si>
  <si>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</si>
  <si>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</si>
  <si>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</si>
  <si>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</si>
  <si>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</si>
  <si>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</si>
  <si>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</si>
  <si>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</si>
  <si>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</si>
  <si>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</si>
  <si>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</si>
  <si>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</si>
  <si>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</si>
  <si>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</si>
  <si>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</si>
  <si>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</si>
  <si>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</si>
  <si>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</si>
  <si>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</si>
  <si>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</si>
  <si>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</si>
  <si>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</si>
  <si>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</si>
  <si>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</si>
  <si>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</si>
  <si>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</si>
  <si>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</si>
  <si>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</si>
  <si>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</si>
  <si>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</si>
  <si>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</si>
  <si>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</si>
  <si>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</si>
  <si>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</si>
  <si>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</si>
  <si>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</si>
  <si>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</si>
  <si>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</si>
  <si>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</si>
  <si>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</si>
  <si>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</si>
  <si>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</si>
  <si>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</si>
  <si>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</si>
  <si>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</si>
  <si>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</si>
  <si>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</si>
  <si>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</si>
  <si>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</si>
  <si>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</si>
  <si>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</si>
  <si>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</si>
  <si>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</si>
  <si>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</si>
  <si>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</si>
  <si>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</si>
  <si>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</si>
  <si>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</si>
  <si>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</si>
  <si>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</si>
  <si>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</si>
  <si>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</si>
  <si>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</si>
  <si>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</si>
  <si>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</si>
  <si>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</si>
  <si>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</si>
  <si>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</si>
  <si>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</si>
  <si>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</si>
  <si>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</si>
  <si>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</si>
  <si>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</si>
  <si>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</si>
  <si>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</si>
  <si>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</si>
  <si>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</si>
  <si>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</si>
  <si>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</si>
  <si>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</si>
  <si>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</si>
  <si>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</si>
  <si>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</si>
  <si>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</si>
  <si>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</si>
  <si>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</si>
  <si>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</si>
  <si>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</si>
  <si>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</si>
  <si>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</si>
  <si>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</si>
  <si>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</si>
  <si>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</si>
  <si>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</si>
  <si>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</si>
  <si>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</si>
  <si>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</si>
  <si>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</si>
  <si>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</si>
  <si>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</si>
  <si>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</si>
  <si>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</si>
  <si>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</si>
  <si>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</si>
  <si>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</si>
  <si>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</si>
  <si>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</si>
  <si>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</si>
  <si>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</si>
  <si>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</si>
  <si>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</si>
  <si>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</si>
  <si>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</si>
  <si>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</si>
  <si>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</si>
  <si>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</si>
  <si>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</si>
  <si>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</si>
  <si>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</si>
  <si>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</si>
  <si>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</si>
  <si>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</si>
  <si>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</si>
  <si>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</si>
  <si>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</si>
  <si>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</si>
  <si>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</si>
  <si>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</si>
  <si>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</si>
  <si>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</si>
  <si>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</si>
  <si>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</si>
  <si>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</si>
  <si>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</si>
  <si>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</si>
  <si>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</si>
  <si>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</si>
  <si>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</si>
  <si>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</si>
  <si>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</si>
  <si>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</si>
  <si>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</si>
  <si>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</si>
  <si>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</si>
  <si>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</si>
  <si>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</si>
  <si>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</si>
  <si>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</si>
  <si>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</si>
  <si>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</si>
  <si>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</si>
  <si>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</si>
  <si>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</si>
  <si>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</si>
  <si>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</si>
  <si>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</si>
  <si>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</si>
  <si>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</si>
  <si>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</si>
  <si>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</si>
  <si>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</si>
  <si>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</si>
  <si>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</si>
  <si>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</si>
  <si>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</si>
  <si>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</si>
  <si>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</si>
  <si>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</si>
  <si>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</si>
  <si>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</si>
  <si>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</si>
  <si>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</si>
  <si>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</si>
  <si>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</si>
  <si>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</si>
  <si>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</si>
  <si>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</si>
  <si>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</si>
  <si>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</si>
  <si>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</si>
  <si>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</si>
  <si>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</si>
  <si>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</si>
  <si>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</si>
  <si>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</si>
  <si>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</si>
  <si>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</si>
  <si>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</si>
  <si>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</si>
  <si>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</si>
  <si>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</si>
  <si>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</si>
  <si>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</si>
  <si>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</si>
  <si>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</si>
  <si>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</si>
  <si>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</si>
  <si>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</si>
  <si>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</si>
  <si>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</si>
  <si>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</si>
  <si>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</si>
  <si>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</si>
  <si>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</si>
  <si>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</si>
  <si>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</si>
  <si>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</si>
  <si>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</si>
  <si>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</si>
  <si>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</si>
  <si>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</si>
  <si>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</si>
  <si>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</si>
  <si>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</si>
  <si>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</si>
  <si>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</si>
  <si>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</si>
  <si>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</si>
  <si>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</si>
  <si>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</si>
  <si>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</si>
  <si>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</si>
  <si>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</si>
  <si>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</si>
  <si>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</si>
  <si>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</si>
  <si>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</si>
  <si>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</si>
  <si>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</si>
  <si>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</si>
  <si>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</si>
  <si>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</si>
  <si>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</si>
  <si>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</si>
  <si>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</si>
  <si>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</si>
  <si>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</si>
  <si>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</si>
  <si>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</si>
  <si>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</si>
  <si>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</si>
  <si>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</si>
  <si>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</si>
  <si>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</si>
  <si>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</si>
  <si>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</si>
  <si>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</si>
  <si>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</si>
  <si>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</si>
  <si>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</si>
  <si>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</si>
  <si>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</si>
  <si>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</si>
  <si>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</si>
  <si>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</si>
  <si>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</si>
  <si>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</si>
  <si>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</si>
  <si>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</si>
  <si>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</si>
  <si>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</si>
  <si>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</si>
  <si>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</si>
  <si>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</si>
  <si>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</si>
  <si>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</si>
  <si>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</si>
  <si>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</si>
  <si>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</si>
  <si>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</si>
  <si>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</si>
  <si>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</si>
  <si>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</si>
  <si>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</si>
  <si>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</si>
  <si>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</si>
  <si>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</si>
  <si>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</si>
  <si>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</si>
  <si>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</si>
  <si>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</si>
  <si>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</si>
  <si>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</si>
  <si>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</si>
  <si>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</si>
  <si>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</si>
  <si>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</si>
  <si>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</si>
  <si>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</si>
  <si>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</si>
  <si>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</si>
  <si>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</si>
  <si>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</si>
  <si>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</si>
  <si>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</si>
  <si>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</si>
  <si>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</si>
  <si>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</si>
  <si>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</si>
  <si>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</si>
  <si>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</si>
  <si>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</si>
  <si>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</si>
  <si>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</si>
  <si>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</si>
  <si>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</si>
  <si>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</si>
  <si>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</si>
  <si>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</si>
  <si>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</si>
  <si>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</si>
  <si>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</si>
  <si>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</si>
  <si>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</si>
  <si>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</si>
  <si>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</si>
  <si>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</si>
  <si>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</si>
  <si>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</si>
  <si>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</si>
  <si>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</si>
  <si>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</si>
  <si>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</si>
  <si>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</si>
  <si>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</si>
  <si>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</si>
  <si>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</si>
  <si>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</si>
  <si>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</si>
  <si>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</si>
  <si>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</si>
  <si>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</si>
  <si>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</si>
  <si>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</si>
  <si>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</si>
  <si>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</si>
  <si>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</si>
  <si>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</si>
  <si>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</si>
  <si>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</si>
  <si>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</si>
  <si>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</si>
  <si>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</si>
  <si>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</si>
  <si>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</si>
  <si>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</si>
  <si>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</si>
  <si>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</si>
  <si>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</si>
  <si>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</si>
  <si>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</si>
  <si>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</si>
  <si>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</si>
  <si>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</si>
  <si>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</si>
  <si>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</si>
  <si>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</si>
  <si>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</si>
  <si>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</si>
  <si>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</si>
  <si>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</si>
  <si>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</si>
  <si>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</si>
  <si>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</si>
  <si>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</si>
  <si>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</si>
  <si>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</si>
  <si>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</si>
  <si>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</si>
  <si>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</si>
  <si>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</si>
  <si>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</si>
  <si>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</si>
  <si>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</si>
  <si>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</si>
  <si>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</si>
  <si>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</si>
  <si>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</si>
  <si>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</si>
  <si>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</si>
  <si>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</si>
  <si>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</si>
  <si>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</si>
  <si>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</si>
  <si>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</si>
  <si>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</si>
  <si>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</si>
  <si>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</si>
  <si>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</si>
  <si>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</si>
  <si>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</si>
  <si>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</si>
  <si>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</si>
  <si>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</si>
  <si>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</si>
  <si>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</si>
  <si>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</si>
  <si>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</si>
  <si>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</si>
  <si>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</si>
  <si>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</si>
  <si>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</si>
  <si>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</si>
  <si>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</si>
  <si>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</si>
  <si>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</si>
  <si>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</si>
  <si>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</si>
  <si>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</si>
  <si>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</si>
  <si>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</si>
  <si>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</si>
  <si>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</si>
  <si>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</si>
  <si>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</si>
  <si>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</si>
  <si>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</si>
  <si>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</si>
  <si>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</si>
  <si>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</si>
  <si>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</si>
  <si>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</si>
  <si>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</si>
  <si>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</si>
  <si>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</si>
  <si>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</si>
  <si>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</si>
  <si>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</si>
  <si>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</si>
  <si>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</si>
  <si>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</si>
  <si>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</si>
  <si>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</si>
  <si>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</si>
  <si>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</si>
  <si>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</si>
  <si>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</si>
  <si>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</si>
  <si>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</si>
  <si>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</si>
  <si>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</si>
  <si>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</si>
  <si>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</si>
  <si>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</si>
  <si>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</si>
  <si>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</si>
  <si>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</si>
  <si>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</si>
  <si>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</si>
  <si>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</si>
  <si>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</si>
  <si>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</si>
  <si>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</si>
  <si>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</si>
  <si>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</si>
  <si>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</si>
  <si>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</si>
  <si>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</si>
  <si>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</si>
  <si>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</si>
  <si>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</si>
  <si>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</si>
  <si>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</si>
  <si>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</si>
  <si>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</si>
  <si>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</si>
  <si>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</si>
  <si>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</si>
  <si>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</si>
  <si>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</si>
  <si>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</si>
  <si>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</si>
  <si>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</si>
  <si>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</si>
  <si>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</si>
  <si>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</si>
  <si>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</si>
  <si>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</si>
  <si>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</si>
  <si>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</si>
  <si>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</si>
  <si>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</si>
  <si>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</si>
  <si>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</si>
  <si>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</si>
  <si>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</si>
  <si>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</si>
  <si>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</si>
  <si>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</si>
  <si>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</si>
  <si>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</si>
  <si>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</si>
  <si>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</si>
  <si>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</si>
  <si>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</si>
  <si>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</si>
  <si>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</si>
  <si>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</si>
  <si>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</si>
  <si>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</si>
  <si>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</si>
  <si>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</si>
  <si>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</si>
  <si>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</si>
  <si>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</si>
  <si>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</si>
  <si>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</si>
  <si>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</si>
  <si>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</si>
  <si>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</si>
  <si>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</si>
  <si>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</si>
  <si>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</si>
  <si>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</si>
  <si>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</si>
  <si>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</si>
  <si>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</si>
  <si>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</si>
  <si>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</si>
  <si>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</si>
  <si>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</si>
  <si>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</si>
  <si>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</si>
  <si>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</si>
  <si>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</si>
  <si>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</si>
  <si>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</si>
  <si>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</si>
  <si>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</si>
  <si>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</si>
  <si>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</si>
  <si>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</si>
  <si>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</si>
  <si>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</si>
  <si>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</si>
  <si>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</si>
  <si>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</si>
  <si>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</si>
  <si>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</si>
  <si>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</si>
  <si>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</si>
  <si>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</si>
  <si>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</si>
  <si>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</si>
  <si>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</si>
  <si>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</si>
  <si>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</si>
  <si>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</si>
  <si>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</si>
  <si>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</si>
  <si>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</si>
  <si>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</si>
  <si>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</si>
  <si>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</si>
  <si>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</si>
  <si>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</si>
  <si>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</si>
  <si>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</si>
  <si>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</si>
  <si>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</si>
  <si>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</si>
  <si>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</si>
  <si>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</si>
  <si>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</si>
  <si>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</si>
  <si>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</si>
  <si>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</si>
  <si>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</si>
  <si>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</si>
  <si>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</si>
  <si>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</si>
  <si>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</si>
  <si>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</si>
  <si>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</si>
  <si>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</si>
  <si>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</si>
  <si>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</si>
  <si>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</si>
  <si>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</si>
  <si>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</si>
  <si>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</si>
  <si>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</si>
  <si>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</si>
  <si>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</si>
  <si>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</si>
  <si>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</si>
  <si>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</si>
  <si>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</si>
  <si>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</si>
  <si>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</si>
  <si>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</si>
  <si>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</si>
  <si>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</si>
  <si>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</si>
  <si>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</si>
  <si>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</si>
  <si>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</si>
  <si>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</si>
  <si>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</si>
  <si>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</si>
  <si>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</si>
  <si>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</si>
  <si>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</si>
  <si>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</si>
  <si>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</si>
  <si>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</si>
  <si>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</si>
  <si>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</si>
  <si>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</si>
  <si>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</si>
  <si>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</si>
  <si>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</si>
  <si>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</si>
  <si>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</si>
  <si>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</si>
  <si>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</si>
  <si>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</si>
  <si>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</si>
  <si>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</si>
  <si>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</si>
  <si>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</si>
  <si>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</si>
  <si>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</si>
  <si>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</si>
  <si>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</si>
  <si>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</si>
  <si>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</si>
  <si>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</si>
  <si>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</si>
  <si>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</si>
  <si>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</si>
  <si>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</si>
  <si>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</si>
  <si>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</si>
  <si>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</si>
  <si>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</si>
  <si>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</si>
  <si>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</si>
  <si>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</si>
  <si>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</si>
  <si>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</si>
  <si>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</si>
  <si>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</si>
  <si>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</si>
  <si>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</si>
  <si>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</si>
  <si>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</si>
  <si>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</si>
  <si>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</si>
  <si>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</si>
  <si>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</si>
  <si>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</si>
  <si>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</si>
  <si>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</si>
  <si>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</si>
  <si>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</si>
  <si>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</si>
  <si>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</si>
  <si>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</si>
  <si>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</si>
  <si>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</si>
  <si>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</si>
  <si>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</si>
  <si>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</si>
  <si>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</si>
  <si>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</si>
  <si>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</si>
  <si>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</si>
  <si>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</si>
  <si>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</si>
  <si>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</si>
  <si>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</si>
  <si>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</si>
  <si>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</si>
  <si>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</si>
  <si>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</si>
  <si>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</si>
  <si>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</si>
  <si>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</si>
  <si>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</si>
  <si>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</si>
  <si>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</si>
  <si>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</si>
  <si>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</si>
  <si>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</si>
  <si>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</si>
  <si>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</si>
  <si>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</si>
  <si>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</si>
  <si>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</si>
  <si>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</si>
  <si>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</si>
  <si>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</si>
  <si>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</si>
  <si>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</si>
  <si>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</si>
  <si>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</si>
  <si>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</si>
  <si>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</si>
  <si>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</si>
  <si>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</si>
  <si>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</si>
  <si>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</si>
  <si>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</si>
  <si>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</si>
  <si>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</si>
  <si>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</si>
  <si>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</si>
  <si>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</si>
  <si>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</si>
  <si>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</si>
  <si>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</si>
  <si>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</si>
  <si>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</si>
  <si>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</si>
  <si>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</si>
  <si>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</si>
  <si>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</si>
  <si>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</si>
  <si>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</si>
  <si>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</si>
  <si>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</si>
  <si>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</si>
  <si>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</si>
  <si>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</si>
  <si>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</si>
  <si>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</si>
  <si>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</si>
  <si>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</si>
  <si>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</si>
  <si>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</si>
  <si>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</si>
  <si>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</si>
  <si>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</si>
  <si>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</si>
  <si>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</si>
  <si>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</si>
  <si>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</si>
  <si>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</si>
  <si>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</si>
  <si>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</si>
  <si>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</si>
  <si>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</si>
  <si>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</si>
  <si>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</si>
  <si>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</si>
  <si>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</si>
  <si>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</si>
  <si>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</si>
  <si>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</si>
  <si>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</si>
  <si>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</si>
  <si>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</si>
  <si>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</si>
  <si>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</si>
  <si>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</si>
  <si>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</si>
  <si>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</si>
  <si>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</si>
  <si>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</si>
  <si>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</si>
  <si>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</si>
  <si>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</si>
  <si>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</si>
  <si>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</si>
  <si>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</si>
  <si>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</si>
  <si>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</si>
  <si>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</si>
  <si>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</si>
  <si>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</si>
  <si>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</si>
  <si>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</si>
  <si>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</si>
  <si>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</si>
  <si>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</si>
  <si>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</si>
  <si>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</si>
  <si>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</si>
  <si>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</si>
  <si>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</si>
  <si>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</si>
  <si>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</si>
  <si>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</si>
  <si>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</si>
  <si>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</si>
  <si>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</si>
  <si>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</si>
  <si>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</si>
  <si>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</si>
  <si>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</si>
  <si>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</si>
  <si>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</si>
  <si>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</si>
  <si>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</si>
  <si>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</si>
  <si>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</si>
  <si>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</si>
  <si>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</si>
  <si>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</si>
  <si>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</si>
  <si>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</si>
  <si>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</si>
  <si>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</si>
  <si>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</si>
  <si>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</si>
  <si>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</si>
  <si>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</si>
  <si>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</si>
  <si>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</si>
  <si>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</si>
  <si>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</si>
  <si>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</si>
  <si>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</si>
  <si>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</si>
  <si>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</si>
  <si>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</si>
  <si>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</si>
  <si>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</si>
  <si>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</si>
  <si>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</si>
  <si>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</si>
  <si>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</si>
  <si>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</si>
  <si>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</si>
  <si>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</si>
  <si>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</si>
  <si>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</si>
  <si>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</si>
  <si>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</si>
  <si>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</si>
  <si>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</si>
  <si>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</si>
  <si>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</si>
  <si>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</si>
  <si>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</si>
  <si>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</si>
  <si>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</si>
  <si>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</si>
  <si>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</si>
  <si>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</si>
  <si>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</si>
  <si>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</si>
  <si>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</si>
  <si>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</si>
  <si>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</si>
  <si>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</si>
  <si>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</si>
  <si>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</si>
  <si>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</si>
  <si>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</si>
  <si>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</si>
  <si>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</si>
  <si>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</si>
  <si>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</si>
  <si>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</si>
  <si>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</si>
  <si>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</si>
  <si>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</si>
  <si>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</si>
  <si>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</si>
  <si>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</si>
  <si>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</si>
  <si>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</si>
  <si>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</si>
  <si>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</si>
  <si>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</si>
  <si>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</si>
  <si>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</si>
  <si>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</si>
  <si>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</si>
  <si>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</si>
  <si>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</si>
  <si>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</si>
  <si>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</si>
  <si>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</si>
  <si>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</si>
  <si>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</si>
  <si>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</si>
  <si>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</si>
  <si>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</si>
  <si>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</si>
  <si>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</si>
  <si>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</si>
  <si>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</si>
  <si>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</si>
  <si>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</si>
  <si>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</si>
  <si>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</si>
  <si>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</si>
  <si>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</si>
  <si>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</si>
  <si>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</si>
  <si>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</si>
  <si>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</si>
  <si>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</si>
  <si>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</si>
  <si>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</si>
  <si>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</si>
  <si>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</si>
  <si>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</si>
  <si>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</si>
  <si>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</si>
  <si>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</si>
  <si>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</si>
  <si>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</si>
  <si>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</si>
  <si>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</si>
  <si>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</si>
  <si>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</si>
  <si>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</si>
  <si>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</si>
  <si>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</si>
  <si>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</si>
  <si>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</si>
  <si>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</si>
  <si>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</si>
  <si>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</si>
  <si>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</si>
  <si>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</si>
  <si>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</si>
  <si>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</si>
  <si>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</si>
  <si>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</si>
  <si>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</si>
  <si>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</si>
  <si>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</si>
  <si>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</si>
  <si>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</si>
  <si>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</si>
  <si>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</si>
  <si>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</si>
  <si>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</si>
  <si>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</si>
  <si>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</si>
  <si>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</si>
  <si>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</si>
  <si>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</si>
  <si>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</si>
  <si>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</si>
  <si>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</si>
  <si>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</si>
  <si>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</si>
  <si>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</si>
  <si>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</si>
  <si>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</si>
  <si>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</si>
  <si>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</si>
  <si>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</si>
  <si>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</si>
  <si>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</si>
  <si>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</si>
  <si>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</si>
  <si>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</si>
  <si>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</si>
  <si>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</si>
  <si>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</si>
  <si>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</si>
  <si>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</si>
  <si>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</si>
  <si>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</si>
  <si>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</si>
  <si>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</si>
  <si>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</si>
  <si>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</si>
  <si>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</si>
  <si>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</si>
  <si>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</si>
  <si>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</si>
  <si>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</si>
  <si>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</si>
  <si>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</si>
  <si>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</si>
  <si>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</si>
  <si>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</si>
  <si>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</si>
  <si>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</si>
  <si>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</si>
  <si>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</si>
  <si>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</si>
  <si>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</si>
  <si>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</si>
  <si>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</si>
  <si>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</si>
  <si>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</si>
  <si>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</si>
  <si>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</si>
  <si>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</si>
  <si>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</si>
  <si>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</si>
  <si>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</si>
  <si>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</si>
  <si>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</si>
  <si>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</si>
  <si>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</si>
  <si>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</si>
  <si>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</si>
  <si>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</si>
  <si>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</si>
  <si>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</si>
  <si>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</si>
  <si>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</si>
  <si>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</si>
  <si>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</si>
  <si>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</si>
  <si>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</si>
  <si>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</si>
  <si>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</si>
  <si>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</si>
  <si>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</si>
  <si>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</si>
  <si>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</si>
  <si>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</si>
  <si>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</si>
  <si>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</si>
  <si>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</si>
  <si>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</si>
  <si>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</si>
  <si>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</si>
  <si>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</si>
  <si>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</si>
  <si>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</si>
  <si>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</si>
  <si>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</si>
  <si>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</si>
  <si>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</si>
  <si>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</si>
  <si>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</si>
  <si>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</si>
  <si>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</si>
  <si>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</si>
  <si>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</si>
  <si>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</si>
  <si>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</si>
  <si>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</si>
  <si>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</si>
  <si>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</si>
  <si>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</si>
  <si>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</si>
  <si>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</si>
  <si>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</si>
  <si>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</si>
  <si>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</si>
  <si>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</si>
  <si>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</si>
  <si>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</si>
  <si>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</si>
  <si>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</si>
  <si>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</si>
  <si>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</si>
  <si>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</si>
  <si>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</si>
  <si>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</si>
  <si>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</si>
  <si>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</si>
  <si>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</si>
  <si>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</si>
  <si>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</si>
  <si>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</si>
  <si>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</si>
  <si>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</si>
  <si>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</si>
  <si>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</si>
  <si>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</si>
  <si>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</si>
  <si>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</si>
  <si>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</si>
  <si>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</si>
  <si>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</si>
  <si>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</si>
  <si>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</si>
  <si>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</si>
  <si>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</si>
  <si>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</si>
  <si>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</si>
  <si>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</si>
  <si>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</si>
  <si>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</si>
  <si>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</si>
  <si>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</si>
  <si>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</si>
  <si>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</si>
  <si>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</si>
  <si>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</si>
  <si>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</si>
  <si>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</si>
  <si>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</si>
  <si>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</si>
  <si>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</si>
  <si>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</si>
  <si>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</si>
  <si>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</si>
  <si>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</si>
  <si>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</si>
  <si>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</si>
  <si>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</si>
  <si>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</si>
  <si>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</si>
  <si>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</si>
  <si>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</si>
  <si>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</si>
  <si>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</si>
  <si>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</si>
  <si>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</si>
  <si>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</si>
  <si>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</si>
  <si>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</si>
  <si>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</si>
  <si>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</si>
  <si>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</si>
  <si>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</si>
  <si>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</si>
  <si>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</si>
  <si>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</si>
  <si>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</si>
  <si>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</si>
  <si>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</si>
  <si>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</si>
  <si>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</si>
  <si>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</si>
  <si>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</si>
  <si>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</si>
  <si>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</si>
  <si>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</si>
  <si>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</si>
  <si>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</si>
  <si>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</si>
  <si>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</si>
  <si>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</si>
  <si>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</si>
  <si>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</si>
  <si>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</si>
  <si>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</si>
  <si>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</si>
  <si>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</si>
  <si>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</si>
  <si>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</si>
  <si>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</si>
  <si>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</si>
  <si>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</si>
  <si>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</si>
  <si>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</si>
  <si>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</si>
  <si>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</si>
  <si>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</si>
  <si>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</si>
  <si>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</si>
  <si>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</si>
  <si>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</si>
  <si>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</si>
  <si>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</si>
  <si>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</si>
  <si>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</si>
  <si>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</si>
  <si>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</si>
  <si>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</si>
  <si>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</si>
  <si>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</si>
  <si>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</si>
  <si>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</si>
  <si>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</si>
  <si>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</si>
  <si>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</si>
  <si>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</si>
  <si>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</si>
  <si>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</si>
  <si>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</si>
  <si>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</si>
  <si>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</si>
  <si>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</si>
  <si>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</si>
  <si>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</si>
  <si>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</si>
  <si>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</si>
  <si>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</si>
  <si>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</si>
  <si>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</si>
  <si>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</si>
  <si>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</si>
  <si>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</si>
  <si>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</si>
  <si>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</si>
  <si>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</si>
  <si>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</si>
  <si>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</si>
  <si>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</si>
  <si>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</si>
  <si>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</si>
  <si>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</si>
  <si>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</si>
  <si>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</si>
  <si>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</si>
  <si>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</si>
  <si>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</si>
  <si>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</si>
  <si>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</si>
  <si>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</si>
  <si>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</si>
  <si>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</si>
  <si>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</si>
  <si>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</si>
  <si>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</si>
  <si>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</si>
  <si>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</si>
  <si>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</si>
  <si>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</si>
  <si>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</si>
  <si>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</si>
  <si>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</si>
  <si>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</si>
  <si>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</si>
  <si>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</si>
  <si>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</si>
  <si>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</si>
  <si>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</si>
  <si>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</si>
  <si>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</si>
  <si>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</si>
  <si>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</si>
  <si>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</si>
  <si>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</si>
  <si>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</si>
  <si>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</si>
  <si>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</si>
  <si>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</si>
  <si>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</si>
  <si>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</si>
  <si>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</si>
  <si>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</si>
  <si>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</si>
  <si>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</si>
  <si>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</si>
  <si>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</si>
  <si>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</si>
  <si>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</si>
  <si>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</si>
  <si>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</si>
  <si>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</si>
  <si>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</si>
  <si>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</si>
  <si>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</si>
  <si>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</si>
  <si>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</si>
  <si>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</si>
  <si>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</si>
  <si>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</si>
  <si>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</si>
  <si>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</si>
  <si>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</si>
  <si>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</si>
  <si>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</si>
  <si>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</si>
  <si>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</si>
  <si>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</si>
  <si>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</si>
  <si>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</si>
  <si>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</si>
  <si>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</si>
  <si>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</si>
  <si>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</si>
  <si>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</si>
  <si>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</si>
  <si>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</si>
  <si>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</si>
  <si>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</si>
  <si>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</si>
  <si>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</si>
  <si>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</si>
  <si>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</si>
  <si>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</si>
  <si>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</si>
  <si>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</si>
  <si>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</si>
  <si>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</si>
  <si>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</si>
  <si>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</si>
  <si>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</si>
  <si>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</si>
  <si>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</si>
  <si>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</si>
  <si>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</si>
  <si>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</si>
  <si>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</si>
  <si>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</si>
  <si>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</si>
  <si>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</si>
  <si>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</si>
  <si>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</si>
  <si>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</si>
  <si>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</si>
  <si>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</si>
  <si>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</si>
  <si>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</si>
  <si>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</si>
  <si>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</si>
  <si>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</si>
  <si>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</si>
  <si>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</si>
  <si>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</si>
  <si>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</si>
  <si>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</si>
  <si>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</si>
  <si>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</si>
  <si>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</si>
  <si>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</si>
  <si>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</si>
  <si>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</si>
  <si>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</si>
  <si>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</si>
  <si>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</si>
  <si>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</si>
  <si>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</si>
  <si>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</si>
  <si>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</si>
  <si>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</si>
  <si>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</si>
  <si>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</si>
  <si>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</si>
  <si>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</si>
  <si>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</si>
  <si>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</si>
  <si>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</si>
  <si>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</si>
  <si>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</si>
  <si>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</si>
  <si>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</si>
  <si>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</si>
  <si>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</si>
  <si>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</si>
  <si>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</si>
  <si>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</si>
  <si>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</si>
  <si>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</si>
  <si>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</si>
  <si>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</si>
  <si>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</si>
  <si>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</si>
  <si>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</si>
  <si>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</si>
  <si>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</si>
  <si>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</si>
  <si>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</si>
  <si>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</si>
  <si>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</si>
  <si>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</si>
  <si>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</si>
  <si>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</si>
  <si>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</si>
  <si>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</si>
  <si>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</si>
  <si>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</si>
  <si>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</si>
  <si>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</si>
  <si>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</si>
  <si>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</si>
  <si>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</si>
  <si>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</si>
  <si>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</si>
  <si>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</si>
  <si>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</si>
  <si>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</si>
  <si>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</si>
  <si>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</si>
  <si>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</si>
  <si>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</si>
  <si>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</si>
  <si>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</si>
  <si>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</si>
  <si>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</si>
  <si>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</si>
  <si>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</si>
  <si>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</si>
  <si>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</si>
  <si>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</si>
  <si>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</si>
  <si>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</si>
  <si>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</si>
  <si>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</si>
  <si>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</si>
  <si>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</si>
  <si>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</si>
  <si>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</si>
  <si>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</si>
  <si>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</si>
  <si>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</si>
  <si>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</si>
  <si>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</si>
  <si>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</si>
  <si>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</si>
  <si>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</si>
  <si>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</si>
  <si>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</si>
  <si>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</si>
  <si>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</si>
  <si>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</si>
  <si>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</si>
  <si>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</si>
  <si>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</si>
  <si>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</si>
  <si>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</si>
  <si>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</si>
  <si>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</si>
  <si>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</si>
  <si>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</si>
  <si>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</si>
  <si>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</si>
  <si>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</si>
  <si>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</si>
  <si>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</si>
  <si>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</si>
  <si>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</si>
  <si>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</si>
  <si>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</si>
  <si>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</si>
  <si>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</si>
  <si>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</si>
  <si>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</si>
  <si>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</si>
  <si>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</si>
  <si>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</si>
  <si>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</si>
  <si>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</si>
  <si>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</si>
  <si>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</si>
  <si>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</si>
  <si>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</si>
  <si>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</si>
  <si>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</si>
  <si>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</si>
  <si>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</si>
  <si>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</si>
  <si>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</si>
  <si>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</si>
  <si>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</si>
  <si>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</si>
  <si>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</si>
  <si>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</si>
  <si>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</si>
  <si>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</si>
  <si>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</si>
  <si>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</si>
  <si>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</si>
  <si>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</si>
  <si>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</si>
  <si>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</si>
  <si>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</si>
  <si>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</si>
  <si>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</si>
  <si>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</si>
  <si>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</si>
  <si>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</si>
  <si>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</si>
  <si>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</si>
  <si>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</si>
  <si>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</si>
  <si>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</si>
  <si>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</si>
  <si>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</si>
  <si>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</si>
  <si>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</si>
  <si>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</si>
  <si>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</si>
  <si>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</si>
  <si>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</si>
  <si>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</si>
  <si>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</si>
  <si>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</si>
  <si>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</si>
  <si>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</si>
  <si>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</si>
  <si>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</si>
  <si>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</si>
  <si>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</si>
  <si>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</si>
  <si>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</si>
  <si>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</si>
  <si>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</si>
  <si>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</si>
  <si>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</si>
  <si>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</si>
  <si>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</si>
  <si>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</si>
  <si>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</si>
  <si>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</si>
  <si>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</si>
  <si>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</si>
  <si>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</si>
  <si>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</si>
  <si>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</si>
  <si>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</si>
  <si>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</si>
  <si>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</si>
  <si>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</si>
  <si>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</si>
  <si>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</si>
  <si>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</si>
  <si>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</si>
  <si>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</si>
  <si>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</si>
  <si>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</si>
  <si>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</si>
  <si>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</si>
  <si>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</si>
  <si>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</si>
  <si>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</si>
  <si>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</si>
  <si>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</si>
  <si>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</si>
  <si>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</si>
  <si>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</si>
  <si>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</si>
  <si>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</si>
  <si>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</si>
  <si>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</si>
  <si>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</si>
  <si>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</si>
  <si>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</si>
  <si>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</si>
  <si>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</si>
  <si>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</si>
  <si>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</si>
  <si>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</si>
  <si>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</si>
  <si>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</si>
  <si>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</si>
  <si>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</si>
  <si>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</si>
  <si>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</si>
  <si>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</si>
  <si>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</si>
  <si>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</si>
  <si>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</si>
  <si>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</si>
  <si>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</si>
  <si>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</si>
  <si>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</si>
  <si>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</si>
  <si>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</si>
  <si>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</si>
  <si>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</si>
  <si>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</si>
  <si>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</si>
  <si>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</si>
  <si>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</si>
  <si>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</si>
  <si>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</si>
  <si>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</si>
  <si>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</si>
  <si>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</si>
  <si>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</si>
  <si>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</si>
  <si>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</si>
  <si>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</si>
  <si>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</si>
  <si>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</si>
  <si>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</si>
  <si>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</si>
  <si>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</si>
  <si>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</si>
  <si>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</si>
  <si>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</si>
  <si>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</si>
  <si>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</si>
  <si>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</si>
  <si>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</si>
  <si>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</si>
  <si>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</si>
  <si>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</si>
  <si>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</si>
  <si>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</si>
  <si>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</si>
  <si>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</si>
  <si>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</si>
  <si>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</si>
  <si>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</si>
  <si>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</si>
  <si>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</si>
  <si>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</si>
  <si>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</si>
  <si>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</si>
  <si>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</si>
  <si>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</si>
  <si>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</si>
  <si>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</si>
  <si>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</si>
  <si>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</si>
  <si>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</si>
  <si>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</si>
  <si>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</si>
  <si>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</si>
  <si>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</si>
  <si>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</si>
  <si>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</si>
  <si>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</si>
  <si>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</si>
  <si>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</si>
  <si>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</si>
  <si>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</si>
  <si>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</si>
  <si>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</si>
  <si>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</si>
  <si>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</si>
  <si>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</si>
  <si>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</si>
  <si>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</si>
  <si>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</si>
  <si>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</si>
  <si>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</si>
  <si>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</si>
  <si>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</si>
  <si>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</si>
  <si>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</si>
  <si>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</si>
  <si>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</si>
  <si>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</si>
  <si>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</si>
  <si>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</si>
  <si>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</si>
  <si>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</si>
  <si>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</si>
  <si>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</si>
  <si>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</si>
  <si>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</si>
  <si>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</si>
  <si>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</si>
  <si>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</si>
  <si>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</si>
  <si>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</si>
  <si>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</si>
  <si>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</si>
  <si>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</si>
  <si>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</si>
  <si>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</si>
  <si>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</si>
  <si>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</si>
  <si>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</si>
  <si>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</si>
  <si>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</si>
  <si>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</si>
  <si>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</si>
  <si>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</si>
  <si>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</si>
  <si>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</si>
  <si>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</si>
  <si>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</si>
  <si>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</si>
  <si>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</si>
  <si>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</si>
  <si>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</si>
  <si>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</si>
  <si>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</si>
  <si>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</si>
  <si>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</si>
  <si>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</si>
  <si>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</si>
  <si>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</si>
  <si>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</si>
  <si>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</si>
  <si>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</si>
  <si>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</si>
  <si>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</si>
  <si>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</si>
  <si>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</si>
  <si>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</si>
  <si>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</si>
  <si>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</si>
  <si>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</si>
  <si>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</si>
  <si>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</si>
  <si>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</si>
  <si>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</si>
  <si>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</si>
  <si>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</si>
  <si>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</si>
  <si>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</si>
  <si>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</si>
  <si>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</si>
  <si>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</si>
  <si>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</si>
  <si>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</si>
  <si>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</si>
  <si>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</si>
  <si>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</si>
  <si>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</si>
  <si>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</si>
  <si>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</si>
  <si>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</si>
  <si>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</si>
  <si>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</si>
  <si>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</si>
  <si>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</si>
  <si>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</si>
  <si>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</si>
  <si>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</si>
  <si>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</si>
  <si>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</si>
  <si>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</si>
  <si>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</si>
  <si>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</si>
  <si>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</si>
  <si>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</si>
  <si>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</si>
  <si>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</si>
  <si>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</si>
  <si>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</si>
  <si>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</si>
  <si>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</si>
  <si>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</si>
  <si>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</si>
  <si>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</si>
  <si>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</si>
  <si>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</si>
  <si>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</si>
  <si>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</si>
  <si>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</si>
  <si>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</si>
  <si>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</si>
  <si>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</si>
  <si>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</si>
  <si>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</si>
  <si>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</si>
  <si>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</si>
  <si>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</si>
  <si>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</si>
  <si>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</si>
  <si>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</si>
  <si>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</si>
  <si>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</si>
  <si>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</si>
  <si>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</si>
  <si>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</si>
  <si>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</si>
  <si>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</si>
  <si>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</si>
  <si>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</si>
  <si>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</si>
  <si>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</si>
  <si>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</si>
  <si>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</si>
  <si>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</si>
  <si>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</si>
  <si>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</si>
  <si>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</si>
  <si>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</si>
  <si>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</si>
  <si>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</si>
  <si>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</si>
  <si>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</si>
  <si>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</si>
  <si>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</si>
  <si>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</si>
  <si>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</si>
  <si>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</si>
  <si>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</si>
  <si>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</si>
  <si>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</si>
  <si>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</si>
  <si>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</si>
  <si>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</si>
  <si>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</si>
  <si>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</si>
  <si>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</si>
  <si>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</si>
  <si>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</si>
  <si>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</si>
  <si>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</si>
  <si>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</si>
  <si>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</si>
  <si>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</si>
  <si>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</si>
  <si>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</si>
  <si>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</si>
  <si>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</si>
  <si>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</si>
  <si>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</si>
  <si>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</si>
  <si>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</si>
  <si>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</si>
  <si>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</si>
  <si>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</si>
  <si>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</si>
  <si>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</si>
  <si>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</si>
  <si>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</si>
  <si>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</si>
  <si>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</si>
  <si>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</si>
  <si>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</si>
  <si>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</si>
  <si>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</si>
  <si>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</si>
  <si>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</si>
  <si>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</si>
  <si>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</si>
  <si>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</si>
  <si>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</si>
  <si>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</si>
  <si>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</si>
  <si>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</si>
  <si>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</si>
  <si>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</si>
  <si>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</si>
  <si>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</si>
  <si>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</si>
  <si>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</si>
  <si>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</si>
  <si>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</si>
  <si>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</si>
  <si>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</si>
  <si>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</si>
  <si>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</si>
  <si>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</si>
  <si>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</si>
  <si>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</si>
  <si>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</si>
  <si>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</si>
  <si>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</si>
  <si>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</si>
  <si>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</si>
  <si>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</si>
  <si>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</si>
  <si>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</si>
  <si>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</si>
  <si>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</si>
  <si>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</si>
  <si>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</si>
  <si>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</si>
  <si>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</si>
  <si>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</si>
  <si>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</si>
  <si>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</si>
  <si>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</si>
  <si>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</si>
  <si>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</si>
  <si>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</si>
  <si>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</si>
  <si>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</si>
  <si>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</si>
  <si>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</si>
  <si>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</si>
  <si>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</si>
  <si>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</si>
  <si>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</si>
  <si>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</si>
  <si>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</si>
  <si>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</si>
  <si>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</si>
  <si>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</si>
  <si>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</si>
  <si>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</si>
  <si>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</si>
  <si>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</si>
  <si>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</si>
  <si>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</si>
  <si>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</si>
  <si>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</si>
  <si>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</si>
  <si>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</si>
  <si>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</si>
  <si>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</si>
  <si>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</si>
  <si>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</si>
  <si>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</si>
  <si>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</si>
  <si>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</si>
  <si>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</si>
  <si>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</si>
  <si>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</si>
  <si>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</si>
  <si>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</si>
  <si>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</si>
  <si>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</si>
  <si>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</si>
  <si>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</si>
  <si>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</si>
  <si>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</si>
  <si>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</si>
  <si>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</si>
  <si>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</si>
  <si>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</si>
  <si>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</si>
  <si>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</si>
  <si>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</si>
  <si>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</si>
  <si>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</si>
  <si>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</si>
  <si>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</si>
  <si>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</si>
  <si>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</si>
  <si>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</si>
  <si>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</si>
  <si>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</si>
  <si>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</si>
  <si>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</si>
  <si>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</si>
  <si>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</si>
  <si>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</si>
  <si>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</si>
  <si>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</si>
  <si>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</si>
  <si>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</si>
  <si>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</si>
  <si>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</si>
  <si>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</si>
  <si>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</si>
  <si>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</si>
  <si>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</si>
  <si>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</si>
  <si>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</si>
  <si>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</si>
  <si>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</si>
  <si>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</si>
  <si>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</si>
  <si>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</si>
  <si>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</si>
  <si>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</si>
  <si>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</si>
  <si>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</si>
  <si>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</si>
  <si>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</si>
  <si>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</si>
  <si>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</si>
  <si>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</si>
  <si>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</si>
  <si>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</si>
  <si>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</si>
  <si>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</si>
  <si>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</si>
  <si>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</si>
  <si>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</si>
  <si>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</si>
  <si>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</si>
  <si>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</si>
  <si>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</si>
  <si>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</si>
  <si>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</si>
  <si>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</si>
  <si>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</si>
  <si>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</si>
  <si>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</si>
  <si>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</si>
  <si>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</si>
  <si>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</si>
  <si>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</si>
  <si>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</si>
  <si>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</si>
  <si>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</si>
  <si>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</si>
  <si>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</si>
  <si>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</si>
  <si>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</si>
  <si>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</si>
  <si>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</si>
  <si>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</si>
  <si>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</si>
  <si>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</si>
  <si>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</si>
  <si>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</si>
  <si>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</si>
  <si>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</si>
  <si>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</si>
  <si>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</si>
  <si>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</si>
  <si>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</si>
  <si>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</si>
  <si>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</si>
  <si>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</si>
  <si>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</si>
  <si>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</si>
  <si>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</si>
  <si>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</si>
  <si>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</si>
  <si>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</si>
  <si>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</si>
  <si>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</si>
  <si>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</si>
  <si>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</si>
  <si>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</si>
  <si>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</si>
  <si>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</si>
  <si>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</si>
  <si>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</si>
  <si>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</si>
  <si>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</si>
  <si>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</si>
  <si>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</si>
  <si>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</si>
  <si>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</si>
  <si>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</si>
  <si>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</si>
  <si>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</si>
  <si>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</si>
  <si>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</si>
  <si>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</si>
  <si>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</si>
  <si>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</si>
  <si>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</si>
  <si>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</si>
  <si>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</si>
  <si>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</si>
  <si>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</si>
  <si>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</si>
  <si>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</si>
  <si>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</si>
  <si>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</si>
  <si>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</si>
  <si>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</si>
  <si>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</si>
  <si>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</si>
  <si>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</si>
  <si>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</si>
  <si>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</si>
  <si>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</si>
  <si>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</si>
  <si>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</si>
  <si>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</si>
  <si>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</si>
  <si>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</si>
  <si>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</si>
  <si>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</si>
  <si>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</si>
  <si>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</si>
  <si>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</si>
  <si>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</si>
  <si>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</si>
  <si>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</si>
  <si>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</si>
  <si>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</si>
  <si>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</si>
  <si>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</si>
  <si>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</si>
  <si>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</si>
  <si>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</si>
  <si>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</si>
  <si>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</si>
  <si>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</si>
  <si>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</si>
  <si>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</si>
  <si>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</si>
  <si>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</si>
  <si>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</si>
  <si>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</si>
  <si>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</si>
  <si>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</si>
  <si>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</si>
  <si>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</si>
  <si>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</si>
  <si>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</si>
  <si>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</si>
  <si>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</si>
  <si>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</si>
  <si>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</si>
  <si>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</si>
  <si>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</si>
  <si>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</si>
  <si>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</si>
  <si>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</si>
  <si>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</si>
  <si>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</si>
  <si>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</si>
  <si>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</si>
  <si>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</si>
  <si>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</si>
  <si>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</si>
  <si>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</si>
  <si>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</si>
  <si>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</si>
  <si>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</si>
  <si>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</si>
  <si>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</si>
  <si>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</si>
  <si>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</si>
  <si>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</si>
  <si>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</si>
  <si>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</si>
  <si>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</si>
  <si>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</si>
  <si>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</si>
  <si>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</si>
  <si>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</si>
  <si>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</si>
  <si>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</si>
  <si>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</si>
  <si>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</si>
  <si>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</si>
  <si>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</si>
  <si>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</si>
  <si>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</si>
  <si>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</si>
  <si>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</si>
  <si>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</si>
  <si>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</si>
  <si>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</si>
  <si>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</si>
  <si>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</si>
  <si>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</si>
  <si>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</si>
  <si>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</si>
  <si>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</si>
  <si>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</si>
  <si>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</si>
  <si>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</si>
  <si>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</si>
  <si>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</si>
  <si>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</si>
  <si>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</si>
  <si>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</si>
  <si>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</si>
  <si>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</si>
  <si>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</si>
  <si>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</si>
  <si>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</si>
  <si>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</si>
  <si>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</si>
  <si>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</si>
  <si>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</si>
  <si>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</si>
  <si>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</si>
  <si>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</si>
  <si>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</si>
  <si>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</si>
  <si>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</si>
  <si>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</si>
  <si>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</si>
  <si>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</si>
  <si>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</si>
  <si>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</si>
  <si>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</si>
  <si>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</si>
  <si>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</si>
  <si>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</si>
  <si>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</si>
  <si>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</si>
  <si>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</si>
  <si>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</si>
  <si>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</si>
  <si>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</si>
  <si>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</si>
  <si>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</si>
  <si>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</si>
  <si>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</si>
  <si>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</si>
  <si>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</si>
  <si>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</si>
  <si>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</si>
  <si>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</si>
  <si>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</si>
  <si>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</si>
  <si>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</si>
  <si>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</si>
  <si>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</si>
  <si>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</si>
  <si>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</si>
  <si>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</si>
  <si>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</si>
  <si>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</si>
  <si>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</si>
  <si>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</si>
  <si>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</si>
  <si>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</si>
  <si>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</si>
  <si>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</si>
  <si>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</si>
  <si>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</si>
  <si>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</si>
  <si>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</si>
  <si>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</si>
  <si>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</si>
  <si>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</si>
  <si>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</si>
  <si>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</si>
  <si>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</si>
  <si>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</si>
  <si>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</si>
  <si>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</si>
  <si>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</si>
  <si>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</si>
  <si>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</si>
  <si>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</si>
  <si>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</si>
  <si>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</si>
  <si>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</si>
  <si>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</si>
  <si>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</si>
  <si>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</si>
  <si>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</si>
  <si>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</si>
  <si>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</si>
  <si>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</si>
  <si>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</si>
  <si>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</si>
  <si>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</si>
  <si>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</si>
  <si>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</si>
  <si>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</si>
  <si>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</si>
  <si>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</si>
  <si>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</si>
  <si>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</si>
  <si>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</si>
  <si>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</si>
  <si>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</si>
  <si>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</si>
  <si>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</si>
  <si>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</si>
  <si>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</si>
  <si>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</si>
  <si>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</si>
  <si>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</si>
  <si>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</si>
  <si>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</si>
  <si>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</si>
  <si>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</si>
  <si>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</si>
  <si>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</si>
  <si>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</si>
  <si>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</si>
  <si>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</si>
  <si>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</si>
  <si>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</si>
  <si>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</si>
  <si>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</si>
  <si>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</si>
  <si>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</si>
  <si>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</si>
  <si>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</si>
  <si>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</si>
  <si>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</si>
  <si>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</si>
  <si>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</si>
  <si>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</si>
  <si>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</si>
  <si>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</si>
  <si>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</si>
  <si>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</si>
  <si>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</si>
  <si>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</si>
  <si>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</si>
  <si>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</si>
  <si>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</si>
  <si>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</si>
  <si>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</si>
  <si>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</si>
  <si>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</si>
  <si>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</si>
  <si>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</si>
  <si>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</si>
  <si>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</si>
  <si>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</si>
  <si>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</si>
  <si>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</si>
  <si>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</si>
  <si>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</si>
  <si>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</si>
  <si>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</si>
  <si>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</si>
  <si>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</si>
  <si>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</si>
  <si>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</si>
  <si>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</si>
  <si>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</si>
  <si>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</si>
  <si>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</si>
  <si>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</si>
  <si>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</si>
  <si>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</si>
  <si>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</si>
  <si>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</si>
  <si>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</si>
  <si>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</si>
  <si>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</si>
  <si>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</si>
  <si>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</si>
  <si>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</si>
  <si>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</si>
  <si>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</si>
  <si>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</si>
  <si>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</si>
  <si>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</si>
  <si>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</si>
  <si>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</si>
  <si>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</si>
  <si>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</si>
  <si>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</si>
  <si>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</si>
  <si>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</si>
  <si>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</si>
  <si>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</si>
  <si>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</si>
  <si>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</si>
  <si>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</si>
  <si>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</si>
  <si>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</si>
  <si>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</si>
  <si>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</si>
  <si>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</si>
  <si>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</si>
  <si>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</si>
  <si>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</si>
  <si>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</si>
  <si>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</si>
  <si>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</si>
  <si>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</si>
  <si>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</si>
  <si>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</si>
  <si>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</si>
  <si>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</si>
  <si>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</si>
  <si>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</si>
  <si>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</si>
  <si>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</si>
  <si>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</si>
  <si>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</si>
  <si>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</si>
  <si>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</si>
  <si>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</si>
  <si>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</si>
  <si>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</si>
  <si>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</si>
  <si>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</si>
  <si>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</si>
  <si>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</si>
  <si>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</si>
  <si>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</si>
  <si>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</si>
  <si>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</si>
  <si>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</si>
  <si>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</si>
  <si>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</si>
  <si>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</si>
  <si>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</si>
  <si>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</si>
  <si>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</si>
  <si>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</si>
  <si>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</si>
  <si>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</si>
  <si>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</si>
  <si>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</si>
  <si>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</si>
  <si>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</si>
  <si>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</si>
  <si>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</si>
  <si>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</si>
  <si>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</si>
  <si>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</si>
  <si>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</si>
  <si>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</si>
  <si>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</si>
  <si>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</si>
  <si>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</si>
  <si>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</si>
  <si>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</si>
  <si>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</si>
  <si>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</si>
  <si>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</si>
  <si>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</si>
  <si>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</si>
  <si>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</si>
  <si>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</si>
  <si>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</si>
  <si>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</si>
  <si>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</si>
  <si>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</si>
  <si>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</si>
  <si>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</si>
  <si>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</si>
  <si>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</si>
  <si>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</si>
  <si>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</si>
  <si>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</si>
  <si>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</si>
  <si>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</si>
  <si>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</si>
  <si>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</si>
  <si>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</si>
  <si>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</si>
  <si>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</si>
  <si>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</si>
  <si>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</si>
  <si>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</si>
  <si>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</si>
  <si>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</si>
  <si>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</si>
  <si>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</si>
  <si>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</si>
  <si>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</si>
  <si>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</si>
  <si>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</si>
  <si>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</si>
  <si>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</si>
  <si>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</si>
  <si>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</si>
  <si>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</si>
  <si>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</si>
  <si>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</si>
  <si>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</si>
  <si>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</si>
  <si>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</si>
  <si>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</si>
  <si>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</si>
  <si>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</si>
  <si>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</si>
  <si>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</si>
  <si>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</si>
  <si>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</si>
  <si>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</si>
  <si>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</si>
  <si>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</si>
  <si>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</si>
  <si>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</si>
  <si>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</si>
  <si>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</si>
  <si>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</si>
  <si>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</si>
  <si>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</si>
  <si>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</si>
  <si>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</si>
  <si>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</si>
  <si>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</si>
  <si>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</si>
  <si>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</si>
  <si>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</si>
  <si>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</si>
  <si>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</si>
  <si>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</si>
  <si>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</si>
  <si>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</si>
  <si>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</si>
  <si>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</si>
  <si>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</si>
  <si>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</si>
  <si>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</si>
  <si>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</si>
  <si>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</si>
  <si>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</si>
  <si>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</si>
  <si>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</si>
  <si>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</si>
  <si>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</si>
  <si>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</si>
  <si>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</si>
  <si>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</si>
  <si>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</si>
  <si>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</si>
  <si>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</si>
  <si>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</si>
  <si>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</si>
  <si>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</si>
  <si>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</si>
  <si>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</si>
  <si>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</si>
  <si>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</si>
  <si>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</si>
  <si>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</si>
  <si>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</si>
  <si>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</si>
  <si>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</si>
  <si>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</si>
  <si>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</si>
  <si>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</si>
  <si>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</si>
  <si>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</si>
  <si>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</si>
  <si>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</si>
  <si>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</si>
  <si>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</si>
  <si>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</si>
  <si>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</si>
  <si>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</si>
  <si>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</si>
  <si>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</si>
  <si>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</si>
  <si>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</si>
  <si>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</si>
  <si>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</si>
  <si>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</si>
  <si>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</si>
  <si>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</si>
  <si>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</si>
  <si>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</si>
  <si>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</si>
  <si>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</si>
  <si>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</si>
  <si>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</si>
  <si>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</si>
  <si>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</si>
  <si>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</si>
  <si>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</si>
  <si>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</si>
  <si>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</si>
  <si>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</si>
  <si>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</si>
  <si>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</si>
  <si>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</si>
  <si>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</si>
  <si>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</si>
  <si>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</si>
  <si>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</si>
  <si>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</si>
  <si>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</si>
  <si>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</si>
  <si>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</si>
  <si>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</si>
  <si>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</si>
  <si>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</si>
  <si>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</si>
  <si>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</si>
  <si>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</si>
  <si>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</si>
  <si>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</si>
  <si>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</si>
  <si>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</si>
  <si>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</si>
  <si>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</si>
  <si>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</si>
  <si>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</si>
  <si>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</si>
  <si>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</si>
  <si>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</si>
  <si>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</si>
  <si>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</si>
  <si>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</si>
  <si>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</si>
  <si>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</si>
  <si>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</si>
  <si>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</si>
  <si>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</si>
  <si>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</si>
  <si>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</si>
  <si>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</si>
  <si>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</si>
  <si>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</si>
  <si>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</si>
  <si>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</si>
  <si>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</si>
  <si>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</si>
  <si>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</si>
  <si>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</si>
  <si>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</si>
  <si>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</si>
  <si>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</si>
  <si>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</si>
  <si>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</si>
  <si>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</si>
  <si>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</si>
  <si>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</si>
  <si>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</si>
  <si>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</si>
  <si>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</si>
  <si>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</si>
  <si>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</si>
  <si>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</si>
  <si>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</si>
  <si>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</si>
  <si>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</si>
  <si>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</si>
  <si>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</si>
  <si>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</si>
  <si>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</si>
  <si>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</si>
  <si>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</si>
  <si>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</si>
  <si>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</si>
  <si>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</si>
  <si>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</si>
  <si>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</si>
  <si>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</si>
  <si>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</si>
  <si>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</si>
  <si>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</si>
  <si>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</si>
  <si>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</si>
  <si>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</si>
  <si>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</si>
  <si>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</si>
  <si>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</si>
  <si>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</si>
  <si>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</si>
  <si>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</si>
  <si>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</si>
  <si>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</si>
  <si>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</si>
  <si>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</si>
  <si>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</si>
  <si>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</si>
  <si>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</si>
  <si>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</si>
  <si>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</si>
  <si>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</si>
  <si>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</si>
  <si>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</si>
  <si>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</si>
  <si>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</si>
  <si>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</si>
  <si>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</si>
  <si>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</si>
  <si>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</si>
  <si>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</si>
  <si>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</si>
  <si>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</si>
  <si>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</si>
  <si>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</si>
  <si>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</si>
  <si>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</si>
  <si>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</si>
  <si>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</si>
  <si>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</si>
  <si>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</si>
  <si>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</si>
  <si>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</si>
  <si>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</si>
  <si>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</si>
  <si>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</si>
  <si>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</si>
  <si>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</si>
  <si>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</si>
  <si>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</si>
  <si>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</si>
  <si>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</si>
  <si>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</si>
  <si>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</si>
  <si>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</si>
  <si>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</si>
  <si>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</si>
  <si>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</si>
  <si>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</si>
  <si>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</si>
  <si>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</si>
  <si>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</si>
  <si>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</si>
  <si>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</si>
  <si>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</si>
  <si>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</si>
  <si>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</si>
  <si>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</si>
  <si>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</si>
  <si>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</si>
  <si>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</si>
  <si>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</si>
  <si>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</si>
  <si>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</si>
  <si>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</si>
  <si>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</si>
  <si>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</si>
  <si>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</si>
  <si>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</si>
  <si>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</si>
  <si>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</si>
  <si>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</si>
  <si>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</si>
  <si>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</si>
  <si>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</si>
  <si>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</si>
  <si>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</si>
  <si>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</si>
  <si>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</si>
  <si>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</si>
  <si>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</si>
  <si>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</si>
  <si>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</si>
  <si>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</si>
  <si>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</si>
  <si>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</si>
  <si>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</si>
  <si>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</si>
  <si>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</si>
  <si>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</si>
  <si>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</si>
  <si>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</si>
  <si>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</si>
  <si>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</si>
  <si>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</si>
  <si>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</si>
  <si>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</si>
  <si>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</si>
  <si>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</si>
  <si>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</si>
  <si>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</si>
  <si>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</si>
  <si>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</si>
  <si>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</si>
  <si>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</si>
  <si>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</si>
  <si>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</si>
  <si>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</si>
  <si>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</si>
  <si>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</si>
  <si>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</si>
  <si>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</si>
  <si>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</si>
  <si>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</si>
  <si>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</si>
  <si>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</si>
  <si>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</si>
  <si>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</si>
  <si>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</si>
  <si>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</si>
  <si>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</si>
  <si>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</si>
  <si>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</si>
  <si>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</si>
  <si>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</si>
  <si>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</si>
  <si>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</si>
  <si>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</si>
  <si>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</si>
  <si>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</si>
  <si>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</si>
  <si>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</si>
  <si>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</si>
  <si>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</si>
  <si>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</si>
  <si>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</si>
  <si>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</si>
  <si>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</si>
  <si>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</si>
  <si>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</si>
  <si>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</si>
  <si>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</si>
  <si>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</si>
  <si>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</si>
  <si>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</si>
  <si>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</si>
  <si>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</si>
  <si>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</si>
  <si>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</si>
  <si>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</si>
  <si>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</si>
  <si>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</si>
  <si>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</si>
  <si>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</si>
  <si>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</si>
  <si>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</si>
  <si>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</si>
  <si>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</si>
  <si>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</si>
  <si>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</si>
  <si>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</si>
  <si>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</si>
  <si>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</si>
  <si>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</si>
  <si>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</si>
  <si>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</si>
  <si>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</si>
  <si>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</si>
  <si>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</si>
  <si>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</si>
  <si>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</si>
  <si>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</si>
  <si>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</si>
  <si>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</si>
  <si>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</si>
  <si>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</si>
  <si>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</si>
  <si>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</si>
  <si>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</si>
  <si>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</si>
  <si>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</si>
  <si>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</si>
  <si>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</si>
  <si>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</si>
  <si>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</si>
  <si>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</si>
  <si>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</si>
  <si>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</si>
  <si>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</si>
  <si>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</si>
  <si>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</si>
  <si>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</si>
  <si>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</si>
  <si>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</si>
  <si>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</si>
  <si>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</si>
  <si>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</si>
  <si>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</si>
  <si>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</si>
  <si>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</si>
  <si>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</si>
  <si>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</si>
  <si>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</si>
  <si>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</si>
  <si>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</si>
  <si>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</si>
  <si>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</si>
  <si>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</si>
  <si>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</si>
  <si>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</si>
  <si>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</si>
  <si>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</si>
  <si>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</si>
  <si>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</si>
  <si>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</si>
  <si>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</si>
  <si>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</si>
  <si>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</si>
  <si>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</si>
  <si>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</si>
  <si>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</si>
  <si>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</si>
  <si>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</si>
  <si>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</si>
  <si>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</si>
  <si>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</si>
  <si>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</si>
  <si>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</si>
  <si>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</si>
  <si>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</si>
  <si>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</si>
  <si>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</si>
  <si>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</si>
  <si>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</si>
  <si>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</si>
  <si>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</si>
  <si>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</si>
  <si>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</si>
  <si>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</si>
  <si>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</si>
  <si>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</si>
  <si>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</si>
  <si>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</si>
  <si>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</si>
  <si>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</si>
  <si>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</si>
  <si>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</si>
  <si>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</si>
  <si>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</si>
  <si>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</si>
  <si>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</si>
  <si>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</si>
  <si>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</si>
  <si>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</si>
  <si>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</si>
  <si>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</si>
  <si>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</si>
  <si>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</si>
  <si>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</si>
  <si>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</si>
  <si>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</si>
  <si>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</si>
  <si>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</si>
  <si>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</si>
  <si>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</si>
  <si>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</si>
  <si>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</si>
  <si>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</si>
  <si>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</si>
  <si>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</si>
  <si>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</si>
  <si>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</si>
  <si>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</si>
  <si>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</si>
  <si>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</si>
  <si>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</si>
  <si>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</si>
  <si>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</si>
  <si>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</si>
  <si>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</si>
  <si>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</si>
  <si>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</si>
  <si>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</si>
  <si>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</si>
  <si>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</si>
  <si>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</si>
  <si>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</si>
  <si>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</si>
  <si>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</si>
  <si>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</si>
  <si>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</si>
  <si>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</si>
  <si>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</si>
  <si>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</si>
  <si>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</si>
  <si>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</si>
  <si>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</si>
  <si>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</si>
  <si>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</si>
  <si>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</si>
  <si>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</si>
  <si>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</si>
  <si>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</si>
  <si>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</si>
  <si>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</si>
  <si>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</si>
  <si>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</si>
  <si>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</si>
  <si>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</si>
  <si>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</si>
  <si>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</si>
  <si>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</si>
  <si>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</si>
  <si>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</si>
  <si>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</si>
  <si>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</si>
  <si>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</si>
  <si>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</si>
  <si>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</si>
  <si>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</si>
  <si>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</si>
  <si>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</si>
  <si>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</si>
  <si>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</si>
  <si>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</si>
  <si>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</si>
  <si>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</si>
  <si>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</si>
  <si>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</si>
  <si>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</si>
  <si>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</si>
  <si>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</si>
  <si>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</si>
  <si>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</si>
  <si>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</si>
  <si>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</si>
  <si>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</si>
  <si>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</si>
  <si>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</si>
  <si>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</si>
  <si>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</si>
  <si>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</si>
  <si>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</si>
  <si>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</si>
  <si>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</si>
  <si>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</si>
  <si>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</si>
  <si>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</si>
  <si>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</si>
  <si>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</si>
  <si>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</si>
  <si>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</si>
  <si>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</si>
  <si>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</si>
  <si>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</si>
  <si>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</si>
  <si>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</si>
  <si>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</si>
  <si>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</si>
  <si>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</si>
  <si>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</si>
  <si>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</si>
  <si>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</si>
  <si>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</si>
  <si>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</si>
  <si>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</si>
  <si>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</si>
  <si>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</si>
  <si>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</si>
  <si>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</si>
  <si>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</si>
  <si>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</si>
  <si>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</si>
  <si>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</si>
  <si>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</si>
  <si>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</si>
  <si>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</si>
  <si>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</si>
  <si>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</si>
  <si>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</si>
  <si>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</si>
  <si>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</si>
  <si>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</si>
  <si>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</si>
  <si>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</si>
  <si>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</si>
  <si>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</si>
  <si>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</si>
  <si>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</si>
  <si>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</si>
  <si>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</si>
  <si>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</si>
  <si>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</si>
  <si>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</si>
  <si>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</si>
  <si>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</si>
  <si>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</si>
  <si>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</si>
  <si>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</si>
  <si>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</si>
  <si>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</si>
  <si>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</si>
  <si>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</si>
  <si>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</si>
  <si>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</si>
  <si>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</si>
  <si>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</si>
  <si>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</si>
  <si>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</si>
  <si>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</si>
  <si>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</si>
  <si>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</si>
  <si>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</si>
  <si>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</si>
  <si>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</si>
  <si>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</si>
  <si>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</si>
  <si>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</si>
  <si>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</si>
  <si>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</si>
  <si>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</si>
  <si>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</si>
  <si>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</si>
  <si>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</si>
  <si>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</si>
  <si>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</si>
  <si>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</si>
  <si>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</si>
  <si>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</si>
  <si>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</si>
  <si>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</si>
  <si>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</si>
  <si>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</si>
  <si>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</si>
  <si>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</si>
  <si>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</si>
  <si>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</si>
  <si>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</si>
  <si>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</si>
  <si>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</si>
  <si>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</si>
  <si>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</si>
  <si>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</si>
  <si>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</si>
  <si>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</si>
  <si>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</si>
  <si>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</si>
  <si>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</si>
  <si>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</si>
  <si>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</si>
  <si>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</si>
  <si>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</si>
  <si>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</si>
  <si>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</si>
  <si>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</si>
  <si>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</si>
  <si>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</si>
  <si>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</si>
  <si>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</si>
  <si>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</si>
  <si>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</si>
  <si>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</si>
  <si>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</si>
  <si>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</si>
  <si>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</si>
  <si>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</si>
  <si>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</si>
  <si>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</si>
  <si>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</si>
  <si>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</si>
  <si>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</si>
  <si>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</si>
  <si>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</si>
  <si>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</si>
  <si>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</si>
  <si>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</si>
  <si>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</si>
  <si>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</si>
  <si>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</si>
  <si>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</si>
  <si>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</si>
  <si>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</si>
  <si>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</si>
  <si>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</si>
  <si>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</si>
  <si>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</si>
  <si>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</si>
  <si>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</si>
  <si>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</si>
  <si>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</si>
  <si>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</si>
  <si>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</si>
  <si>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</si>
  <si>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</si>
  <si>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</si>
  <si>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</si>
  <si>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</si>
  <si>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</si>
  <si>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</si>
  <si>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</si>
  <si>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</si>
  <si>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</si>
  <si>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</si>
  <si>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</si>
  <si>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</si>
  <si>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</si>
  <si>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</si>
  <si>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</si>
  <si>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</si>
  <si>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</si>
  <si>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</si>
  <si>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</si>
  <si>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</si>
  <si>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</si>
  <si>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</si>
  <si>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</si>
  <si>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</si>
  <si>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</si>
  <si>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</si>
  <si>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</si>
  <si>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</si>
  <si>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</si>
  <si>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</si>
  <si>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</si>
  <si>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</si>
  <si>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</si>
  <si>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</si>
  <si>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</si>
  <si>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</si>
  <si>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</si>
  <si>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</si>
  <si>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</si>
  <si>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</si>
  <si>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</si>
  <si>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</si>
  <si>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</si>
  <si>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</si>
  <si>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</si>
  <si>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</si>
  <si>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</si>
  <si>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</si>
  <si>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</si>
  <si>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</si>
  <si>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</si>
  <si>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</si>
  <si>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</si>
  <si>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</si>
  <si>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</si>
  <si>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</si>
  <si>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</si>
  <si>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</si>
  <si>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</si>
  <si>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</si>
  <si>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</si>
  <si>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</si>
  <si>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</si>
  <si>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</si>
  <si>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</si>
  <si>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</si>
  <si>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</si>
  <si>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</si>
  <si>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</si>
  <si>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</si>
  <si>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</si>
  <si>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</si>
  <si>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</si>
  <si>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</si>
  <si>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</si>
  <si>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</si>
  <si>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</si>
  <si>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</si>
  <si>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</si>
  <si>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</si>
  <si>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</si>
  <si>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</si>
  <si>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</si>
  <si>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</si>
  <si>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</si>
  <si>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</si>
  <si>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</si>
  <si>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</si>
  <si>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</si>
  <si>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</si>
  <si>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</si>
  <si>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</si>
  <si>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</si>
  <si>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</si>
  <si>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</si>
  <si>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</si>
  <si>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</si>
  <si>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</si>
  <si>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</si>
  <si>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</si>
  <si>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</si>
  <si>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</si>
  <si>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</si>
  <si>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</si>
  <si>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</si>
  <si>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</si>
  <si>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</si>
  <si>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</si>
  <si>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</si>
  <si>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</si>
  <si>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</si>
  <si>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</si>
  <si>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</si>
  <si>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</si>
  <si>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</si>
  <si>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</si>
  <si>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</si>
  <si>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</si>
  <si>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</si>
  <si>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</si>
  <si>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</si>
  <si>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</si>
  <si>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</si>
  <si>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</si>
  <si>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</si>
  <si>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</si>
  <si>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</si>
  <si>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</si>
  <si>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</si>
  <si>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</si>
  <si>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</si>
  <si>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</si>
  <si>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</si>
  <si>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</si>
  <si>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</si>
  <si>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</si>
  <si>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</si>
  <si>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</si>
  <si>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</si>
  <si>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</si>
  <si>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</si>
  <si>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</si>
  <si>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</si>
  <si>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</si>
  <si>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</si>
  <si>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</si>
  <si>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</si>
  <si>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</si>
  <si>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</si>
  <si>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</si>
  <si>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</si>
  <si>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</si>
  <si>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</si>
  <si>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</si>
  <si>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</si>
  <si>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</si>
  <si>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</si>
  <si>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</si>
  <si>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</si>
  <si>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</si>
  <si>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</si>
  <si>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</si>
  <si>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</si>
  <si>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</si>
  <si>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</si>
  <si>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</si>
  <si>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</si>
  <si>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</si>
  <si>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</si>
  <si>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</si>
  <si>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</si>
  <si>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</si>
  <si>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</si>
  <si>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</si>
  <si>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</si>
  <si>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</si>
  <si>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</si>
  <si>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</si>
  <si>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</si>
  <si>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</si>
  <si>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</si>
  <si>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</si>
  <si>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</si>
  <si>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</si>
  <si>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</si>
  <si>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</si>
  <si>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</si>
  <si>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</si>
  <si>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</si>
  <si>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</si>
  <si>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</si>
  <si>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</si>
  <si>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</si>
  <si>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</si>
  <si>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</si>
  <si>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</si>
  <si>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</si>
  <si>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</si>
  <si>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</si>
  <si>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</si>
  <si>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</si>
  <si>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</si>
  <si>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</si>
  <si>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</si>
  <si>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</si>
  <si>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</si>
  <si>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</si>
  <si>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</si>
  <si>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</si>
  <si>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</si>
  <si>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</si>
  <si>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</si>
  <si>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</si>
  <si>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</si>
  <si>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</si>
  <si>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</si>
  <si>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</si>
  <si>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</si>
  <si>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</si>
  <si>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</si>
  <si>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</si>
  <si>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</si>
  <si>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</si>
  <si>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</si>
  <si>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</si>
  <si>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</si>
  <si>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</si>
  <si>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</si>
  <si>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</si>
  <si>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</si>
  <si>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</si>
  <si>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</si>
  <si>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</si>
  <si>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</si>
  <si>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</si>
  <si>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</si>
  <si>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</si>
  <si>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</si>
  <si>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</si>
  <si>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</si>
  <si>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</si>
  <si>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</si>
  <si>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</si>
  <si>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</si>
  <si>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</si>
  <si>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</si>
  <si>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</si>
  <si>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</si>
  <si>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</si>
  <si>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</si>
  <si>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</si>
  <si>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</si>
  <si>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</si>
  <si>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</si>
  <si>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</si>
  <si>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</si>
  <si>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</si>
  <si>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</si>
  <si>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</si>
  <si>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</si>
  <si>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</si>
  <si>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</si>
  <si>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</si>
  <si>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</si>
  <si>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</si>
  <si>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</si>
  <si>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</si>
  <si>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</si>
  <si>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</si>
  <si>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</si>
  <si>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</si>
  <si>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</si>
  <si>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</si>
  <si>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</si>
  <si>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</si>
  <si>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</si>
  <si>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</si>
  <si>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</si>
  <si>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</si>
  <si>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</si>
  <si>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</si>
  <si>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</si>
  <si>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</si>
  <si>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</si>
  <si>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</si>
  <si>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</si>
  <si>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</si>
  <si>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</si>
  <si>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</si>
  <si>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</si>
  <si>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</si>
  <si>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</si>
  <si>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</si>
  <si>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</si>
  <si>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</si>
  <si>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</si>
  <si>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</si>
  <si>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</si>
  <si>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</si>
  <si>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</si>
  <si>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</si>
  <si>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</si>
  <si>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</si>
  <si>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</si>
  <si>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</si>
  <si>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</si>
  <si>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</si>
  <si>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</si>
  <si>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</si>
  <si>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</si>
  <si>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</si>
  <si>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</si>
  <si>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</si>
  <si>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</si>
  <si>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</si>
  <si>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</si>
  <si>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</si>
  <si>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</si>
  <si>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</si>
  <si>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</si>
  <si>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</si>
  <si>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</si>
  <si>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</si>
  <si>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</si>
  <si>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</si>
  <si>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</si>
  <si>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</si>
  <si>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</si>
  <si>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</si>
  <si>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</si>
  <si>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</si>
  <si>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</si>
  <si>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</si>
  <si>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</si>
  <si>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</si>
  <si>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</si>
  <si>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</si>
  <si>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</si>
  <si>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</si>
  <si>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</si>
  <si>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</si>
  <si>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</si>
  <si>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</si>
  <si>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</si>
  <si>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</si>
  <si>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</si>
  <si>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</si>
  <si>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</si>
  <si>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</si>
  <si>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</si>
  <si>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</si>
  <si>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</si>
  <si>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</si>
  <si>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</si>
  <si>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</si>
  <si>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</si>
  <si>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</si>
  <si>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</si>
  <si>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</si>
  <si>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</si>
  <si>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</si>
  <si>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</si>
  <si>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</si>
  <si>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</si>
  <si>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</si>
  <si>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</si>
  <si>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</si>
  <si>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</si>
  <si>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</si>
  <si>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</si>
  <si>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</si>
  <si>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</si>
  <si>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</si>
  <si>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</si>
  <si>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</si>
  <si>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</si>
  <si>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</si>
  <si>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</si>
  <si>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</si>
  <si>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</si>
  <si>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</si>
  <si>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</si>
  <si>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</si>
  <si>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</si>
  <si>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</si>
  <si>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</si>
  <si>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</si>
  <si>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</si>
  <si>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</si>
  <si>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</si>
  <si>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</si>
  <si>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</si>
  <si>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</si>
  <si>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</si>
  <si>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</si>
  <si>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</si>
  <si>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</si>
  <si>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</si>
  <si>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</si>
  <si>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</si>
  <si>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</si>
  <si>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</si>
  <si>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</si>
  <si>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</si>
  <si>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</si>
  <si>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</si>
  <si>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</si>
  <si>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</si>
  <si>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</si>
  <si>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</si>
  <si>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</si>
  <si>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</si>
  <si>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</si>
  <si>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</si>
  <si>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</si>
  <si>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</si>
  <si>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</si>
  <si>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</si>
  <si>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</si>
  <si>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</si>
  <si>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</si>
  <si>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</si>
  <si>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</si>
  <si>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</si>
  <si>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</si>
  <si>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</si>
  <si>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</si>
  <si>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</si>
  <si>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</si>
  <si>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</si>
  <si>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</si>
  <si>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</si>
  <si>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</si>
  <si>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</si>
  <si>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</si>
  <si>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</si>
  <si>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</si>
  <si>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</si>
  <si>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</si>
  <si>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</si>
  <si>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</si>
  <si>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</si>
  <si>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</si>
  <si>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</si>
  <si>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</si>
  <si>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</si>
  <si>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</si>
  <si>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</si>
  <si>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</si>
  <si>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</si>
  <si>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</si>
  <si>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</si>
  <si>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</si>
  <si>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</si>
  <si>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</si>
  <si>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</si>
  <si>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</si>
  <si>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</si>
  <si>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</si>
  <si>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</si>
  <si>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</si>
  <si>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</si>
  <si>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</si>
  <si>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</si>
  <si>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</si>
  <si>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</si>
  <si>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</si>
  <si>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</si>
  <si>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</si>
  <si>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</si>
  <si>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</si>
  <si>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</si>
  <si>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</si>
  <si>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</si>
  <si>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</si>
  <si>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</si>
  <si>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</si>
  <si>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</si>
  <si>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</si>
  <si>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</si>
  <si>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</si>
  <si>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</si>
  <si>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</si>
  <si>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</si>
  <si>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</si>
  <si>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</si>
  <si>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</si>
  <si>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</si>
  <si>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</si>
  <si>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</si>
  <si>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</si>
  <si>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</si>
  <si>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</si>
  <si>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</si>
  <si>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</si>
  <si>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</si>
  <si>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</si>
  <si>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</si>
  <si>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</si>
  <si>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</si>
  <si>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</si>
  <si>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</si>
  <si>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</si>
  <si>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</si>
  <si>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</si>
  <si>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</si>
  <si>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</si>
  <si>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</si>
  <si>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</si>
  <si>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</si>
  <si>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</si>
  <si>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</si>
  <si>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</si>
  <si>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</si>
  <si>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</si>
  <si>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</si>
  <si>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</si>
  <si>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</si>
  <si>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</si>
  <si>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</si>
  <si>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</si>
  <si>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</si>
  <si>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</si>
  <si>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</si>
  <si>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</si>
  <si>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</si>
  <si>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</si>
  <si>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</si>
  <si>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</si>
  <si>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</si>
  <si>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</si>
  <si>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</si>
  <si>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</si>
  <si>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</si>
  <si>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</si>
  <si>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</si>
  <si>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</si>
  <si>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</si>
  <si>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</si>
  <si>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</si>
  <si>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</si>
  <si>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</si>
  <si>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</si>
  <si>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</si>
  <si>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</si>
  <si>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</si>
  <si>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</si>
  <si>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</si>
  <si>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</si>
  <si>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</si>
  <si>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</si>
  <si>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</si>
  <si>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</si>
  <si>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</si>
  <si>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</si>
  <si>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</si>
  <si>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</si>
  <si>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</si>
  <si>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</si>
  <si>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</si>
  <si>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</si>
  <si>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</si>
  <si>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</si>
  <si>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</si>
  <si>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</si>
  <si>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</si>
  <si>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</si>
  <si>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</si>
  <si>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</si>
  <si>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</si>
  <si>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</si>
  <si>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</si>
  <si>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</si>
  <si>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</si>
  <si>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</si>
  <si>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</si>
  <si>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</si>
  <si>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</si>
  <si>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</si>
  <si>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</si>
  <si>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</si>
  <si>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</si>
  <si>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</si>
  <si>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</si>
  <si>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</si>
  <si>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</si>
  <si>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</si>
  <si>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</si>
  <si>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</si>
  <si>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</si>
  <si>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</si>
  <si>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</si>
  <si>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</si>
  <si>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</si>
  <si>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</si>
  <si>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</si>
  <si>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</si>
  <si>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</si>
  <si>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</si>
  <si>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</si>
  <si>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</si>
  <si>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</si>
  <si>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</si>
  <si>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</si>
  <si>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</si>
  <si>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</si>
  <si>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</si>
  <si>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</si>
  <si>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</si>
  <si>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</si>
  <si>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</si>
  <si>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</si>
  <si>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</si>
  <si>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</si>
  <si>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</si>
  <si>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</si>
  <si>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</si>
  <si>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</si>
  <si>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</si>
  <si>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</si>
  <si>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</si>
  <si>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</si>
  <si>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</si>
  <si>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</si>
  <si>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</si>
  <si>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</si>
  <si>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</si>
  <si>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</si>
  <si>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</si>
  <si>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</si>
  <si>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</si>
  <si>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</si>
  <si>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</si>
  <si>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</si>
  <si>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</si>
  <si>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</si>
  <si>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</si>
  <si>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</si>
  <si>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</si>
  <si>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</si>
  <si>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</si>
  <si>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</si>
  <si>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</si>
  <si>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</si>
  <si>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</si>
  <si>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</si>
  <si>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</si>
  <si>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</si>
  <si>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</si>
  <si>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</si>
  <si>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</si>
  <si>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</si>
  <si>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</si>
  <si>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</si>
  <si>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</si>
  <si>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</si>
  <si>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</si>
  <si>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</si>
  <si>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</si>
  <si>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</si>
  <si>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</si>
  <si>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</si>
  <si>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</si>
  <si>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</si>
  <si>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</si>
  <si>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</si>
  <si>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</si>
  <si>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</si>
  <si>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</si>
  <si>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</si>
  <si>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</si>
  <si>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</si>
  <si>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</si>
  <si>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</si>
  <si>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</si>
  <si>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</si>
  <si>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</si>
  <si>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</si>
  <si>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</si>
  <si>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</si>
  <si>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</si>
  <si>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</si>
  <si>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</si>
  <si>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</si>
  <si>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</si>
  <si>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</si>
  <si>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</si>
  <si>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</si>
  <si>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</si>
  <si>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</si>
  <si>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</si>
  <si>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</si>
  <si>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</si>
  <si>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</si>
  <si>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</si>
  <si>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</si>
  <si>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</si>
  <si>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</si>
  <si>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</si>
  <si>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</si>
  <si>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</si>
  <si>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</si>
  <si>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</si>
  <si>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</si>
  <si>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</si>
  <si>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</si>
  <si>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</si>
  <si>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</si>
  <si>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</si>
  <si>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</si>
  <si>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</si>
  <si>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</si>
  <si>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</si>
  <si>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</si>
  <si>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</si>
  <si>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</si>
  <si>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</si>
  <si>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</si>
  <si>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</si>
  <si>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</si>
  <si>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</si>
  <si>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</si>
  <si>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</si>
  <si>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</si>
  <si>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</si>
  <si>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</si>
  <si>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</si>
  <si>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</si>
  <si>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</si>
  <si>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</si>
  <si>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</si>
  <si>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</si>
  <si>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</si>
  <si>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</si>
  <si>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</si>
  <si>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</si>
  <si>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</si>
  <si>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</si>
  <si>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</si>
  <si>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</si>
  <si>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</si>
  <si>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</si>
  <si>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</si>
  <si>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</si>
  <si>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</si>
  <si>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</si>
  <si>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</si>
  <si>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</si>
  <si>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</si>
  <si>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</si>
  <si>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</si>
  <si>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</si>
  <si>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</si>
  <si>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</si>
  <si>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</si>
  <si>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</si>
  <si>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</si>
  <si>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</si>
  <si>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</si>
  <si>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</si>
  <si>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</si>
  <si>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</si>
  <si>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</si>
  <si>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</si>
  <si>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</si>
  <si>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</si>
  <si>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</si>
  <si>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</si>
  <si>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</si>
  <si>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</si>
  <si>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</si>
  <si>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</si>
  <si>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</si>
  <si>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</si>
  <si>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</si>
  <si>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</si>
  <si>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</si>
  <si>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</si>
  <si>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</si>
  <si>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</si>
  <si>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</si>
  <si>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</si>
  <si>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</si>
  <si>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</si>
  <si>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</si>
  <si>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</si>
  <si>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</si>
  <si>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</si>
  <si>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</si>
  <si>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</si>
  <si>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</si>
  <si>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</si>
  <si>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</si>
  <si>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</si>
  <si>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</si>
  <si>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</si>
  <si>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</si>
  <si>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</si>
  <si>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</si>
  <si>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</si>
  <si>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</si>
  <si>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</si>
  <si>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</si>
  <si>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</si>
  <si>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</si>
  <si>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</si>
  <si>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</si>
  <si>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</si>
  <si>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</si>
  <si>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</si>
  <si>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</si>
  <si>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</si>
  <si>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</si>
  <si>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</si>
  <si>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</si>
  <si>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</si>
  <si>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</si>
  <si>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</si>
  <si>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</si>
  <si>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</si>
  <si>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</si>
  <si>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</si>
  <si>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</si>
  <si>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</si>
  <si>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</si>
  <si>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</si>
  <si>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</si>
  <si>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</si>
  <si>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</si>
  <si>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</si>
  <si>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</si>
  <si>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</si>
  <si>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</si>
  <si>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</si>
  <si>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</si>
  <si>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</si>
  <si>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</si>
  <si>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</si>
  <si>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</si>
  <si>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</si>
  <si>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</si>
  <si>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</si>
  <si>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</si>
  <si>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</si>
  <si>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</si>
  <si>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</si>
  <si>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</si>
  <si>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</si>
  <si>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</si>
  <si>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</si>
  <si>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</si>
  <si>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</si>
  <si>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</si>
  <si>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</si>
  <si>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</si>
  <si>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</si>
  <si>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</si>
  <si>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</si>
  <si>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</si>
  <si>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</si>
  <si>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</si>
  <si>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</si>
  <si>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</si>
  <si>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</si>
  <si>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</si>
  <si>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</si>
  <si>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</si>
  <si>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</si>
  <si>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</si>
  <si>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</si>
  <si>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</si>
  <si>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</si>
  <si>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</si>
  <si>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</si>
  <si>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</si>
  <si>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</si>
  <si>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</si>
  <si>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</si>
  <si>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</si>
  <si>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</si>
  <si>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</si>
  <si>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</si>
  <si>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</si>
  <si>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</si>
  <si>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</si>
  <si>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</si>
  <si>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</si>
  <si>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</si>
  <si>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</si>
  <si>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</si>
  <si>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</si>
  <si>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</si>
  <si>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</si>
  <si>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</si>
  <si>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</si>
  <si>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</si>
  <si>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</si>
  <si>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</si>
  <si>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</si>
  <si>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</si>
  <si>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</si>
  <si>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</si>
  <si>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</si>
  <si>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</si>
  <si>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</si>
  <si>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</si>
  <si>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</si>
  <si>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</si>
  <si>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</si>
  <si>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</si>
  <si>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</si>
  <si>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</si>
  <si>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</si>
  <si>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</si>
  <si>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</si>
  <si>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</si>
  <si>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</si>
  <si>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</si>
  <si>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</si>
  <si>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</si>
  <si>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</si>
  <si>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</si>
  <si>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</si>
  <si>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</si>
  <si>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</si>
  <si>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</si>
  <si>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</si>
  <si>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</si>
  <si>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</si>
  <si>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</si>
  <si>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</si>
  <si>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</si>
  <si>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</si>
  <si>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</si>
  <si>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</si>
  <si>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</si>
  <si>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</si>
  <si>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</si>
  <si>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</si>
  <si>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</si>
  <si>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</si>
  <si>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</si>
  <si>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</si>
  <si>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</si>
  <si>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</si>
  <si>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</si>
  <si>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</si>
  <si>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</si>
  <si>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</si>
  <si>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</si>
  <si>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</si>
  <si>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</si>
  <si>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</si>
  <si>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</si>
  <si>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</si>
  <si>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</si>
  <si>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</si>
  <si>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</si>
  <si>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</si>
  <si>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</si>
  <si>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</si>
  <si>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</si>
  <si>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</si>
  <si>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</si>
  <si>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</si>
  <si>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</si>
  <si>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</si>
  <si>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</si>
  <si>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</si>
  <si>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</si>
  <si>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</si>
  <si>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</si>
  <si>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</si>
  <si>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</si>
  <si>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</si>
  <si>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</si>
  <si>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</si>
  <si>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</si>
  <si>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</si>
  <si>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</si>
  <si>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</si>
  <si>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</si>
  <si>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</si>
  <si>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</si>
  <si>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</si>
  <si>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</si>
  <si>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</si>
  <si>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</si>
  <si>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</si>
  <si>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</si>
  <si>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</si>
  <si>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</si>
  <si>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</si>
  <si>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</si>
  <si>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</si>
  <si>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</si>
  <si>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</si>
  <si>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</si>
  <si>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</si>
  <si>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</si>
  <si>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</si>
  <si>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</si>
  <si>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</si>
  <si>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</si>
  <si>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</si>
  <si>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</si>
  <si>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</si>
  <si>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</si>
  <si>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</si>
  <si>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</si>
  <si>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</si>
  <si>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</si>
  <si>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</si>
  <si>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</si>
  <si>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</si>
  <si>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</si>
  <si>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</si>
  <si>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</si>
  <si>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</si>
  <si>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</si>
  <si>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</si>
  <si>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</si>
  <si>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</si>
  <si>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</si>
  <si>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</si>
  <si>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</si>
  <si>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</si>
  <si>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</si>
  <si>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</si>
  <si>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</si>
  <si>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</si>
  <si>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</si>
  <si>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</si>
  <si>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</si>
  <si>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</si>
  <si>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</si>
  <si>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</si>
  <si>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</si>
  <si>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</si>
  <si>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</si>
  <si>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</si>
  <si>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</si>
  <si>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</si>
  <si>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</si>
  <si>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</si>
  <si>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</si>
  <si>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</si>
  <si>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</si>
  <si>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</si>
  <si>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</si>
  <si>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</si>
  <si>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</si>
  <si>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</si>
  <si>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</si>
  <si>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</si>
  <si>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</si>
  <si>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</si>
  <si>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</si>
  <si>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</si>
  <si>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</si>
  <si>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</si>
  <si>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</si>
  <si>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</si>
  <si>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</si>
  <si>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</si>
  <si>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</si>
  <si>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</si>
  <si>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</si>
  <si>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</si>
  <si>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</si>
  <si>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</si>
  <si>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</si>
  <si>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</si>
  <si>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</si>
  <si>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</si>
  <si>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</si>
  <si>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</si>
  <si>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</si>
  <si>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</si>
  <si>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</si>
  <si>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</si>
  <si>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</si>
  <si>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</si>
  <si>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</si>
  <si>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</si>
  <si>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</si>
  <si>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</si>
  <si>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</si>
  <si>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</si>
  <si>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</si>
  <si>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</si>
  <si>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</si>
  <si>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</si>
  <si>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</si>
  <si>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</si>
  <si>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</si>
  <si>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</si>
  <si>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</si>
  <si>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</si>
  <si>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</si>
  <si>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</si>
  <si>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</si>
  <si>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</si>
  <si>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</si>
  <si>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</si>
  <si>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</si>
  <si>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</si>
  <si>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</si>
  <si>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</si>
  <si>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</si>
  <si>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</si>
  <si>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</si>
  <si>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</si>
  <si>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</si>
  <si>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</si>
  <si>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</si>
  <si>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</si>
  <si>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</si>
  <si>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</si>
  <si>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</si>
  <si>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</si>
  <si>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</si>
  <si>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</si>
  <si>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</si>
  <si>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</si>
  <si>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</si>
  <si>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</si>
  <si>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</si>
  <si>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</si>
  <si>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</si>
  <si>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</si>
  <si>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</si>
  <si>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</si>
  <si>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</si>
  <si>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</si>
  <si>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</si>
  <si>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</si>
  <si>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</si>
  <si>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</si>
  <si>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</si>
  <si>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</si>
  <si>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</si>
  <si>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</si>
  <si>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</si>
  <si>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</si>
  <si>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</si>
  <si>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</si>
  <si>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</si>
  <si>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</si>
  <si>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</si>
  <si>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</si>
  <si>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</si>
  <si>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</si>
  <si>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</si>
  <si>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</si>
  <si>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</si>
  <si>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</si>
  <si>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</si>
  <si>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</si>
  <si>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</si>
  <si>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</si>
  <si>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</si>
  <si>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</si>
  <si>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</si>
  <si>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</si>
  <si>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</si>
  <si>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</si>
  <si>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</si>
  <si>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</si>
  <si>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</si>
  <si>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</si>
  <si>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</si>
  <si>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</si>
  <si>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</si>
  <si>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</si>
  <si>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</si>
  <si>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</si>
  <si>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</si>
  <si>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</si>
  <si>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</si>
  <si>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</si>
  <si>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</si>
  <si>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</si>
  <si>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</si>
  <si>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</si>
  <si>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</si>
  <si>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</si>
  <si>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</si>
  <si>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</si>
  <si>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</si>
  <si>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</si>
  <si>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</si>
  <si>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</si>
  <si>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</si>
  <si>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</si>
  <si>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</si>
  <si>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</si>
  <si>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</si>
  <si>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</si>
  <si>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</si>
  <si>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</si>
  <si>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</si>
  <si>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</si>
  <si>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</si>
  <si>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</si>
  <si>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</si>
  <si>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</si>
  <si>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</si>
  <si>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</si>
  <si>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</si>
  <si>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</si>
  <si>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</si>
  <si>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</si>
  <si>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</si>
  <si>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</si>
  <si>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</si>
  <si>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</si>
  <si>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</si>
  <si>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</si>
  <si>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</si>
  <si>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</si>
  <si>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</si>
  <si>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</si>
  <si>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</si>
  <si>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</si>
  <si>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</si>
  <si>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</si>
  <si>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</si>
  <si>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</si>
  <si>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</si>
  <si>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</si>
  <si>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</si>
  <si>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</si>
  <si>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</si>
  <si>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</si>
  <si>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</si>
  <si>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</si>
  <si>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</si>
  <si>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</si>
  <si>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</si>
  <si>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</si>
  <si>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</si>
  <si>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</si>
  <si>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</si>
  <si>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</si>
  <si>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</si>
  <si>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</si>
  <si>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</si>
  <si>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</si>
  <si>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</si>
  <si>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</si>
  <si>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</si>
  <si>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</si>
  <si>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</si>
  <si>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</si>
  <si>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</si>
  <si>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</si>
  <si>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</si>
  <si>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</si>
  <si>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</si>
  <si>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</si>
  <si>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</si>
  <si>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</si>
  <si>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</si>
  <si>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</si>
  <si>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</si>
  <si>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</si>
  <si>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</si>
  <si>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</si>
  <si>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</si>
  <si>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</si>
  <si>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</si>
  <si>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</si>
  <si>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</si>
  <si>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</si>
  <si>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</si>
  <si>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</si>
  <si>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</si>
  <si>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</si>
  <si>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</si>
  <si>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</si>
  <si>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</si>
  <si>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</si>
  <si>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</si>
  <si>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</si>
  <si>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</si>
  <si>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</si>
  <si>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</si>
  <si>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</si>
  <si>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</si>
  <si>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</si>
  <si>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</si>
  <si>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</si>
  <si>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</si>
  <si>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</si>
  <si>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</si>
  <si>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</si>
  <si>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</si>
  <si>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</si>
  <si>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</si>
  <si>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</si>
  <si>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</si>
  <si>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</si>
  <si>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</si>
  <si>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</si>
  <si>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</si>
  <si>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</si>
  <si>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</si>
  <si>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</si>
  <si>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</si>
  <si>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</si>
  <si>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</si>
  <si>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</si>
  <si>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</si>
  <si>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</si>
  <si>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</si>
  <si>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</si>
  <si>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</si>
  <si>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</si>
  <si>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</si>
  <si>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</si>
  <si>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</si>
  <si>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</si>
  <si>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</si>
  <si>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</si>
  <si>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</si>
  <si>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</si>
  <si>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</si>
  <si>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</si>
  <si>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</si>
  <si>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</si>
  <si>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</si>
  <si>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</si>
  <si>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</si>
  <si>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</si>
  <si>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</si>
  <si>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</si>
  <si>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</si>
  <si>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</si>
  <si>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</si>
  <si>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</si>
  <si>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</si>
  <si>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</si>
  <si>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</si>
  <si>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</si>
  <si>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</si>
  <si>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</si>
  <si>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</si>
  <si>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</si>
  <si>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</si>
  <si>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</si>
  <si>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</si>
  <si>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</si>
  <si>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</si>
  <si>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</si>
  <si>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</si>
  <si>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</si>
  <si>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</si>
  <si>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</si>
  <si>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</si>
  <si>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</si>
  <si>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</si>
  <si>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</si>
  <si>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</si>
  <si>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</si>
  <si>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</si>
  <si>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</si>
  <si>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</si>
  <si>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</si>
  <si>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</si>
  <si>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</si>
  <si>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</si>
  <si>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</si>
  <si>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</si>
  <si>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</si>
  <si>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</si>
  <si>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</si>
  <si>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</si>
  <si>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</si>
  <si>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</si>
  <si>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</si>
  <si>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</si>
  <si>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</si>
  <si>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</si>
  <si>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</si>
  <si>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</si>
  <si>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</si>
  <si>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</si>
  <si>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</si>
  <si>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</si>
  <si>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</si>
  <si>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</si>
  <si>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</si>
  <si>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</si>
  <si>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</si>
  <si>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</si>
  <si>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</si>
  <si>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</si>
  <si>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</si>
  <si>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</si>
  <si>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</si>
  <si>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</si>
  <si>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</si>
  <si>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</si>
  <si>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</si>
  <si>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</si>
  <si>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</si>
  <si>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</si>
  <si>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</si>
  <si>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</si>
  <si>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</si>
  <si>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</si>
  <si>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</si>
  <si>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</si>
  <si>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</si>
  <si>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</si>
  <si>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</si>
  <si>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</si>
  <si>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</si>
  <si>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</si>
  <si>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</si>
  <si>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</si>
  <si>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</si>
  <si>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</si>
  <si>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</si>
  <si>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</si>
  <si>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</si>
  <si>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</si>
  <si>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</si>
  <si>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</si>
  <si>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</si>
  <si>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</si>
  <si>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</si>
  <si>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</si>
  <si>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</si>
  <si>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</si>
  <si>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</si>
  <si>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</si>
  <si>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</si>
  <si>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</si>
  <si>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</si>
  <si>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</si>
  <si>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</si>
  <si>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</si>
  <si>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</si>
  <si>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</si>
  <si>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</si>
  <si>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</si>
  <si>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</si>
  <si>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</si>
  <si>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</si>
  <si>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</si>
  <si>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</si>
  <si>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</si>
  <si>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</si>
  <si>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</si>
  <si>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</si>
  <si>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</si>
  <si>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</si>
  <si>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</si>
  <si>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</si>
  <si>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</si>
  <si>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</si>
  <si>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</si>
  <si>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</si>
  <si>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</si>
  <si>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</si>
  <si>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</si>
  <si>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</si>
  <si>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</si>
  <si>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</si>
  <si>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</si>
  <si>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</si>
  <si>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</si>
  <si>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</si>
  <si>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</si>
  <si>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</si>
  <si>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</si>
  <si>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</si>
  <si>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</si>
  <si>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</si>
  <si>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</si>
  <si>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</si>
  <si>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</si>
  <si>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</si>
  <si>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</si>
  <si>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</si>
  <si>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</si>
  <si>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</si>
  <si>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</si>
  <si>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</si>
  <si>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</si>
  <si>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</si>
  <si>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</si>
  <si>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</si>
  <si>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</si>
  <si>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</si>
  <si>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</si>
  <si>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</si>
  <si>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</si>
  <si>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</si>
  <si>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</si>
  <si>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</si>
  <si>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</si>
  <si>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</si>
  <si>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</si>
  <si>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</si>
  <si>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</si>
  <si>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</si>
  <si>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</si>
  <si>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</si>
  <si>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</si>
  <si>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</si>
  <si>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</si>
  <si>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</si>
  <si>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</si>
  <si>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</si>
  <si>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</si>
  <si>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</si>
  <si>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</si>
  <si>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</si>
  <si>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</si>
  <si>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</si>
  <si>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</si>
  <si>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</si>
  <si>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</si>
  <si>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</si>
  <si>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</si>
  <si>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</si>
  <si>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</si>
  <si>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</si>
  <si>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</si>
  <si>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</si>
  <si>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</si>
  <si>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</si>
  <si>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</si>
  <si>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</si>
  <si>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</si>
  <si>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</si>
  <si>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</si>
  <si>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</si>
  <si>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</si>
  <si>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</si>
  <si>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</si>
  <si>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</si>
  <si>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</si>
  <si>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</si>
  <si>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</si>
  <si>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</si>
  <si>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</si>
  <si>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</si>
  <si>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</si>
  <si>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</si>
  <si>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</si>
  <si>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</si>
  <si>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</si>
  <si>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</si>
  <si>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</si>
  <si>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</si>
  <si>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</si>
  <si>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</si>
  <si>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</si>
  <si>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</si>
  <si>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</si>
  <si>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</si>
  <si>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</si>
  <si>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</si>
  <si>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</si>
  <si>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</si>
  <si>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</si>
  <si>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</si>
  <si>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</si>
  <si>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</si>
  <si>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</si>
  <si>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</si>
  <si>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</si>
  <si>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</si>
  <si>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</si>
  <si>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</si>
  <si>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</si>
  <si>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</si>
  <si>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</si>
  <si>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</si>
  <si>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</si>
  <si>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</si>
  <si>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</si>
  <si>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</si>
  <si>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</si>
  <si>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</si>
  <si>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</si>
  <si>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</si>
  <si>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</si>
  <si>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</si>
  <si>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</si>
  <si>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</si>
  <si>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</si>
  <si>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</si>
  <si>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</si>
  <si>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</si>
  <si>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</si>
  <si>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</si>
  <si>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</si>
  <si>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</si>
  <si>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</si>
  <si>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</si>
  <si>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</si>
  <si>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</si>
  <si>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</si>
  <si>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</si>
  <si>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</si>
  <si>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</si>
  <si>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</si>
  <si>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</si>
  <si>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</si>
  <si>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</si>
  <si>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</si>
  <si>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</si>
  <si>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</si>
  <si>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</si>
  <si>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</si>
  <si>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</si>
  <si>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</si>
  <si>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</si>
  <si>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</si>
  <si>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</si>
  <si>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</si>
  <si>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</si>
  <si>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</si>
  <si>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</si>
  <si>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</si>
  <si>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</si>
  <si>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</si>
  <si>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</si>
  <si>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</si>
  <si>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</si>
  <si>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</si>
  <si>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</si>
  <si>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</si>
  <si>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</si>
  <si>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</si>
  <si>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</si>
  <si>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</si>
  <si>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</si>
  <si>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</si>
  <si>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</si>
  <si>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</si>
  <si>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</si>
  <si>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</si>
  <si>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</si>
  <si>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</si>
  <si>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</si>
  <si>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</si>
  <si>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</si>
  <si>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</si>
  <si>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</si>
  <si>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</si>
  <si>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</si>
  <si>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</si>
  <si>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</si>
  <si>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</si>
  <si>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</si>
  <si>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</si>
  <si>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</si>
  <si>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</si>
  <si>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</si>
  <si>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</si>
  <si>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</si>
  <si>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</si>
  <si>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</si>
  <si>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</si>
  <si>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</si>
  <si>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</si>
  <si>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</si>
  <si>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</si>
  <si>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</si>
  <si>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</si>
  <si>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</si>
  <si>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</si>
  <si>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</si>
  <si>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</si>
  <si>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</si>
  <si>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</si>
  <si>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</si>
  <si>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</si>
  <si>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</si>
  <si>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</si>
  <si>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</si>
  <si>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</si>
  <si>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</si>
  <si>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</si>
  <si>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</si>
  <si>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</si>
  <si>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</si>
  <si>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</si>
  <si>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</si>
  <si>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</si>
  <si>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</si>
  <si>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</si>
  <si>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</si>
  <si>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</si>
  <si>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</si>
  <si>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</si>
  <si>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</si>
  <si>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</si>
  <si>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</si>
  <si>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</si>
  <si>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</si>
  <si>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</si>
  <si>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</si>
  <si>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</si>
  <si>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</si>
  <si>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</si>
  <si>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</si>
  <si>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</si>
  <si>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</si>
  <si>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</si>
  <si>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</si>
  <si>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</si>
  <si>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</si>
  <si>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</si>
  <si>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</si>
  <si>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</si>
  <si>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</si>
  <si>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</si>
  <si>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</si>
  <si>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</si>
  <si>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</si>
  <si>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</si>
  <si>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</si>
  <si>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</si>
  <si>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</si>
  <si>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</si>
  <si>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</si>
  <si>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</si>
  <si>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</si>
  <si>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</si>
  <si>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</si>
  <si>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</si>
  <si>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</si>
  <si>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</si>
  <si>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</si>
  <si>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</si>
  <si>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</si>
  <si>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</si>
  <si>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</si>
  <si>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</si>
  <si>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</si>
  <si>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</si>
  <si>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</si>
  <si>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</si>
  <si>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</si>
  <si>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</si>
  <si>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</si>
  <si>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</si>
  <si>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</si>
  <si>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</si>
  <si>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</si>
  <si>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</si>
  <si>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</si>
  <si>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</si>
  <si>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</si>
  <si>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</si>
  <si>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</si>
  <si>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</si>
  <si>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</si>
  <si>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</si>
  <si>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</si>
  <si>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</si>
  <si>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</si>
  <si>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</si>
  <si>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</si>
  <si>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</si>
  <si>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</si>
  <si>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</si>
  <si>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</si>
  <si>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</si>
  <si>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</si>
  <si>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</si>
  <si>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</si>
  <si>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</si>
  <si>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</si>
  <si>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</si>
  <si>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</si>
  <si>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</si>
  <si>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</si>
  <si>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</si>
  <si>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</si>
  <si>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</si>
  <si>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</si>
  <si>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</si>
  <si>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</si>
  <si>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</si>
  <si>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</si>
  <si>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</si>
  <si>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</si>
  <si>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</si>
  <si>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</si>
  <si>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</si>
  <si>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</si>
  <si>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</si>
  <si>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</si>
  <si>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</si>
  <si>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</si>
  <si>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</si>
  <si>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</si>
  <si>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</si>
  <si>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</si>
  <si>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</si>
  <si>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</si>
  <si>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</si>
  <si>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</si>
  <si>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</si>
  <si>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</si>
  <si>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</si>
  <si>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</si>
  <si>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</si>
  <si>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</si>
  <si>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</si>
  <si>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</si>
  <si>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</si>
  <si>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</si>
  <si>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</si>
  <si>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</si>
  <si>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</si>
  <si>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</si>
  <si>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</si>
  <si>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</si>
  <si>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</si>
  <si>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</si>
  <si>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</si>
  <si>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</si>
  <si>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</si>
  <si>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</si>
  <si>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</si>
  <si>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</si>
  <si>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</si>
  <si>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</si>
  <si>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</si>
  <si>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</si>
  <si>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</si>
  <si>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</si>
  <si>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</si>
  <si>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</si>
  <si>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</si>
  <si>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</si>
  <si>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</si>
  <si>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</si>
  <si>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</si>
  <si>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</si>
  <si>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</si>
  <si>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</si>
  <si>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</si>
  <si>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</si>
  <si>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</si>
  <si>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</si>
  <si>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</si>
  <si>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</si>
  <si>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</si>
  <si>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</si>
  <si>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</si>
  <si>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</si>
  <si>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</si>
  <si>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</si>
  <si>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</si>
  <si>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</si>
  <si>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</si>
  <si>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</si>
  <si>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</si>
  <si>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</si>
  <si>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</si>
  <si>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</si>
  <si>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</si>
  <si>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</si>
  <si>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</si>
  <si>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</si>
  <si>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</si>
  <si>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</si>
  <si>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</si>
  <si>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</si>
  <si>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</si>
  <si>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</si>
  <si>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</si>
  <si>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</si>
  <si>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</si>
  <si>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</si>
  <si>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</si>
  <si>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</si>
  <si>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</si>
  <si>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</si>
  <si>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</si>
  <si>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</si>
  <si>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</si>
  <si>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</si>
  <si>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</si>
  <si>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</si>
  <si>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</si>
  <si>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</si>
  <si>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</si>
  <si>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</si>
  <si>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</si>
  <si>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</si>
  <si>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</si>
  <si>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</si>
  <si>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</si>
  <si>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</si>
  <si>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</si>
  <si>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</si>
  <si>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</si>
  <si>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</si>
  <si>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</si>
  <si>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</si>
  <si>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</si>
  <si>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</si>
  <si>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</si>
  <si>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</si>
  <si>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</si>
  <si>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</si>
  <si>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</si>
  <si>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</si>
  <si>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</si>
  <si>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</si>
  <si>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</si>
  <si>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</si>
  <si>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</si>
  <si>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</si>
  <si>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</si>
  <si>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</si>
  <si>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</si>
  <si>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</si>
  <si>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</si>
  <si>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</si>
  <si>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</si>
  <si>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</si>
  <si>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</si>
  <si>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</si>
  <si>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</si>
  <si>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</si>
  <si>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</si>
  <si>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</si>
  <si>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</si>
  <si>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</si>
  <si>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</si>
  <si>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</si>
  <si>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</si>
  <si>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</si>
  <si>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</si>
  <si>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</si>
  <si>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</si>
  <si>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</si>
  <si>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</si>
  <si>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</si>
  <si>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</si>
  <si>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</si>
  <si>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</si>
  <si>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</si>
  <si>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</si>
  <si>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</si>
  <si>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</si>
  <si>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</si>
  <si>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</si>
  <si>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</si>
  <si>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</si>
  <si>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</si>
  <si>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</si>
  <si>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</si>
  <si>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</si>
  <si>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</si>
  <si>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</si>
  <si>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</si>
  <si>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</si>
  <si>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</si>
  <si>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</si>
  <si>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</si>
  <si>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</si>
  <si>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</si>
  <si>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</si>
  <si>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</si>
  <si>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</si>
  <si>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</si>
  <si>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</si>
  <si>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</si>
  <si>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</si>
  <si>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</si>
  <si>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</si>
  <si>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</si>
  <si>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</si>
  <si>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</si>
  <si>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</si>
  <si>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</si>
  <si>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</si>
  <si>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</si>
  <si>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</si>
  <si>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</si>
  <si>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</si>
  <si>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</si>
  <si>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</si>
  <si>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</si>
  <si>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</si>
  <si>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</si>
  <si>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</si>
  <si>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</si>
  <si>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</si>
  <si>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</si>
  <si>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</si>
  <si>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</si>
  <si>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</si>
  <si>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</si>
  <si>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</si>
  <si>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</si>
  <si>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</si>
  <si>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</si>
  <si>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</si>
  <si>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</si>
  <si>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</si>
  <si>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</si>
  <si>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</si>
  <si>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</si>
  <si>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</si>
  <si>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</si>
  <si>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</si>
  <si>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</si>
  <si>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</si>
  <si>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</si>
  <si>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</si>
  <si>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</si>
  <si>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</si>
  <si>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</si>
  <si>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</si>
  <si>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</si>
  <si>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</si>
  <si>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</si>
  <si>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</si>
  <si>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</si>
  <si>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</si>
  <si>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</si>
  <si>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</si>
  <si>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</si>
  <si>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</si>
  <si>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</si>
  <si>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</si>
  <si>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</si>
  <si>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</si>
  <si>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</si>
  <si>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</si>
  <si>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</si>
  <si>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</si>
  <si>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</si>
  <si>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</si>
  <si>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</si>
  <si>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</si>
  <si>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</si>
  <si>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</si>
  <si>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</si>
  <si>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</si>
  <si>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</si>
  <si>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</si>
  <si>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</si>
  <si>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</si>
  <si>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</si>
  <si>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</si>
  <si>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</si>
  <si>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</si>
  <si>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</si>
  <si>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</si>
  <si>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</si>
  <si>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</si>
  <si>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</si>
  <si>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</si>
  <si>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</si>
  <si>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</si>
  <si>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</si>
  <si>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</si>
  <si>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</si>
  <si>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</si>
  <si>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</si>
  <si>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</si>
  <si>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</si>
  <si>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</si>
  <si>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</si>
  <si>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</si>
  <si>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</si>
  <si>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</si>
  <si>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</si>
  <si>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</si>
  <si>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</si>
  <si>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</si>
  <si>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</si>
  <si>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</si>
  <si>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</si>
  <si>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</si>
  <si>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</si>
  <si>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</si>
  <si>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</si>
  <si>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</si>
  <si>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</si>
  <si>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</si>
  <si>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</si>
  <si>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</si>
  <si>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</si>
  <si>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</si>
  <si>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</si>
  <si>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</si>
  <si>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</si>
  <si>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</si>
  <si>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</si>
  <si>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</si>
  <si>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</si>
  <si>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</si>
  <si>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</si>
  <si>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</si>
  <si>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</si>
  <si>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</si>
  <si>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</si>
  <si>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</si>
  <si>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</si>
  <si>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</si>
  <si>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</si>
  <si>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</si>
  <si>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</si>
  <si>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</si>
  <si>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</si>
  <si>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</si>
  <si>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</si>
  <si>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</si>
  <si>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</si>
  <si>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</si>
  <si>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</si>
  <si>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</si>
  <si>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</si>
  <si>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</si>
  <si>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</si>
  <si>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</si>
  <si>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</si>
  <si>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</si>
  <si>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</si>
  <si>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</si>
  <si>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</si>
  <si>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</si>
  <si>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</si>
  <si>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</si>
  <si>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</si>
  <si>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</si>
  <si>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</si>
  <si>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</si>
  <si>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</si>
  <si>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</si>
  <si>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</si>
  <si>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</si>
  <si>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</si>
  <si>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</si>
  <si>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</si>
  <si>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</si>
  <si>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</si>
  <si>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</si>
  <si>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</si>
  <si>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</si>
  <si>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</si>
  <si>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</si>
  <si>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</si>
  <si>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</si>
  <si>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</si>
  <si>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</si>
  <si>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</si>
  <si>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</si>
  <si>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</si>
  <si>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</si>
  <si>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</si>
  <si>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</si>
  <si>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</si>
  <si>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</si>
  <si>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</si>
  <si>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</si>
  <si>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</si>
  <si>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</si>
  <si>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</si>
  <si>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</si>
  <si>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</si>
  <si>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</si>
  <si>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</si>
  <si>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</si>
  <si>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</si>
  <si>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</si>
  <si>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</si>
  <si>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</si>
  <si>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</si>
  <si>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</si>
  <si>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</si>
  <si>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</si>
  <si>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</si>
  <si>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</si>
  <si>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</si>
  <si>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</si>
  <si>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</si>
  <si>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</si>
  <si>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</si>
  <si>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</si>
  <si>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</si>
  <si>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</si>
  <si>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</si>
  <si>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</si>
  <si>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</si>
  <si>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</si>
  <si>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</si>
  <si>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</si>
  <si>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</si>
  <si>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</si>
  <si>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</si>
  <si>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</si>
  <si>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</si>
  <si>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</si>
  <si>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</si>
  <si>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</si>
  <si>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</si>
  <si>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</si>
  <si>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</si>
  <si>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</si>
  <si>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</si>
  <si>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</si>
  <si>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</si>
  <si>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</si>
  <si>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</si>
  <si>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</si>
  <si>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</si>
  <si>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</si>
  <si>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</si>
  <si>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</si>
  <si>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</si>
  <si>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</si>
  <si>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</si>
  <si>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</si>
  <si>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</si>
  <si>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</si>
  <si>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</si>
  <si>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</si>
  <si>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</si>
  <si>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</si>
  <si>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</si>
  <si>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</si>
  <si>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</si>
  <si>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</si>
  <si>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</si>
  <si>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</si>
  <si>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</si>
  <si>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</si>
  <si>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</si>
  <si>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</si>
  <si>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</si>
  <si>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</si>
  <si>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</si>
  <si>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</si>
  <si>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</si>
  <si>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</si>
  <si>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</si>
  <si>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</si>
  <si>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</si>
  <si>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</si>
  <si>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</si>
  <si>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</si>
  <si>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</si>
  <si>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</si>
  <si>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</si>
  <si>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</si>
  <si>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</si>
  <si>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</si>
  <si>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</si>
  <si>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</si>
  <si>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</si>
  <si>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</si>
  <si>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</si>
  <si>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</si>
  <si>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</si>
  <si>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</si>
  <si>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</si>
  <si>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</si>
  <si>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</si>
  <si>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</si>
  <si>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</si>
  <si>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</si>
  <si>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</si>
  <si>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</si>
  <si>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</si>
  <si>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</si>
  <si>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</si>
  <si>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</si>
  <si>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</si>
  <si>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</si>
  <si>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</si>
  <si>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</si>
  <si>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</si>
  <si>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</si>
  <si>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</si>
  <si>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</si>
  <si>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</si>
  <si>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</si>
  <si>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</si>
  <si>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</si>
  <si>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</si>
  <si>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</si>
  <si>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</si>
  <si>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</si>
  <si>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</si>
  <si>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</si>
  <si>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</si>
  <si>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</si>
  <si>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</si>
  <si>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</si>
  <si>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</si>
  <si>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</si>
  <si>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</si>
  <si>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</si>
  <si>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</si>
  <si>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</si>
  <si>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</si>
  <si>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</si>
  <si>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</si>
  <si>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</si>
  <si>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</si>
  <si>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</si>
  <si>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</si>
  <si>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</si>
  <si>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</si>
  <si>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</si>
  <si>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</si>
  <si>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</si>
  <si>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</si>
  <si>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</si>
  <si>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</si>
  <si>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</si>
  <si>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</si>
  <si>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</si>
  <si>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</si>
  <si>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</si>
  <si>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</si>
  <si>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</si>
  <si>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</si>
  <si>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</si>
  <si>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</si>
  <si>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</si>
  <si>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</si>
  <si>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</si>
  <si>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</si>
  <si>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</si>
  <si>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</si>
  <si>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</si>
  <si>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</si>
  <si>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</si>
  <si>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</si>
  <si>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</si>
  <si>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</si>
  <si>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</si>
  <si>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</si>
  <si>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</si>
  <si>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</si>
  <si>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</si>
  <si>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</si>
  <si>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</si>
  <si>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</si>
  <si>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</si>
  <si>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</si>
  <si>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</si>
  <si>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</si>
  <si>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</si>
  <si>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</si>
  <si>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</si>
  <si>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</si>
  <si>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</si>
  <si>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</si>
  <si>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</si>
  <si>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</si>
  <si>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</si>
  <si>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</si>
  <si>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</si>
  <si>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</si>
  <si>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</si>
  <si>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</si>
  <si>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</si>
  <si>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</si>
  <si>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</si>
  <si>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</si>
  <si>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</si>
  <si>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</si>
  <si>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</si>
  <si>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</si>
  <si>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</si>
  <si>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</si>
  <si>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</si>
  <si>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</si>
  <si>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</si>
  <si>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</si>
  <si>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</si>
  <si>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</si>
  <si>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</si>
  <si>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</si>
  <si>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</si>
  <si>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</si>
  <si>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</si>
  <si>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</si>
  <si>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</si>
  <si>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</si>
  <si>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</si>
  <si>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</si>
  <si>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</si>
  <si>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</si>
  <si>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</si>
  <si>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</si>
  <si>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</si>
  <si>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</si>
  <si>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</si>
  <si>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</si>
  <si>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</si>
  <si>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</si>
  <si>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</si>
  <si>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</si>
  <si>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</si>
  <si>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</si>
  <si>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</si>
  <si>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</si>
  <si>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</si>
  <si>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</si>
  <si>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</si>
  <si>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</si>
  <si>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</si>
  <si>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</si>
  <si>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</si>
  <si>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</si>
  <si>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</si>
  <si>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</si>
  <si>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</si>
  <si>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</si>
  <si>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</si>
  <si>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</si>
  <si>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</si>
  <si>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</si>
  <si>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</si>
  <si>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</si>
  <si>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</si>
  <si>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</si>
  <si>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</si>
  <si>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</si>
  <si>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</si>
  <si>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</si>
  <si>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</si>
  <si>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</si>
  <si>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</si>
  <si>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</si>
  <si>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</si>
  <si>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</si>
  <si>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</si>
  <si>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</si>
  <si>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</si>
  <si>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</si>
  <si>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</si>
  <si>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</si>
  <si>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</si>
  <si>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</si>
  <si>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</si>
  <si>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</si>
  <si>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</si>
  <si>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</si>
  <si>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</si>
  <si>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</si>
  <si>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</si>
  <si>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</si>
  <si>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</si>
  <si>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</si>
  <si>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</si>
  <si>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</si>
  <si>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</si>
  <si>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</si>
  <si>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</si>
  <si>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</si>
  <si>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</si>
  <si>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</si>
  <si>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</si>
  <si>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</si>
  <si>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</si>
  <si>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</si>
  <si>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</si>
  <si>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</si>
  <si>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</si>
  <si>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</si>
  <si>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</si>
  <si>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</si>
  <si>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</si>
  <si>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</si>
  <si>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</si>
  <si>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</si>
  <si>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</si>
  <si>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</si>
  <si>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</si>
  <si>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</si>
  <si>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</si>
  <si>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</si>
  <si>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</si>
  <si>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</si>
  <si>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</si>
  <si>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</si>
  <si>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</si>
  <si>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</si>
  <si>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</si>
  <si>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</si>
  <si>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</si>
  <si>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</si>
  <si>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</si>
  <si>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</si>
  <si>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</si>
  <si>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</si>
  <si>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</si>
  <si>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</si>
  <si>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</si>
  <si>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</si>
  <si>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</si>
  <si>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</si>
  <si>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</si>
  <si>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</si>
  <si>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</si>
  <si>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</si>
  <si>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</si>
  <si>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</si>
  <si>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</si>
  <si>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</si>
  <si>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</si>
  <si>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</si>
  <si>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</si>
  <si>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</si>
  <si>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</si>
  <si>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</si>
  <si>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</si>
  <si>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</si>
  <si>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</si>
  <si>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</si>
  <si>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</si>
  <si>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</si>
  <si>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</si>
  <si>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</si>
  <si>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</si>
  <si>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</si>
  <si>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</si>
  <si>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</si>
  <si>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</si>
  <si>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</si>
  <si>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</si>
  <si>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</si>
  <si>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</si>
  <si>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</si>
  <si>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</si>
  <si>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</si>
  <si>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</si>
  <si>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</si>
  <si>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</si>
  <si>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</si>
  <si>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</si>
  <si>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</si>
  <si>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</si>
  <si>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</si>
  <si>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</si>
  <si>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</si>
  <si>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</si>
  <si>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</si>
  <si>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</si>
  <si>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</si>
  <si>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</si>
  <si>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</si>
  <si>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</si>
  <si>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</si>
  <si>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</si>
  <si>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</si>
  <si>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</si>
  <si>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</si>
  <si>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</si>
  <si>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</si>
  <si>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</si>
  <si>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</si>
  <si>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</si>
  <si>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</si>
  <si>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</si>
  <si>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</si>
  <si>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</si>
  <si>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</si>
  <si>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</si>
  <si>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</si>
  <si>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</si>
  <si>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</si>
  <si>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</si>
  <si>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</si>
  <si>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</si>
  <si>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</si>
  <si>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</si>
  <si>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</si>
  <si>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</si>
  <si>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</si>
  <si>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</si>
  <si>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</si>
  <si>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</si>
  <si>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</si>
  <si>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</si>
  <si>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</si>
  <si>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</si>
  <si>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</si>
  <si>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</si>
  <si>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</si>
  <si>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</si>
  <si>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</si>
  <si>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</si>
  <si>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</si>
  <si>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</si>
  <si>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</si>
  <si>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</si>
  <si>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</si>
  <si>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</si>
  <si>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</si>
  <si>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</si>
  <si>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</si>
  <si>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</si>
  <si>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</si>
  <si>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</si>
  <si>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</si>
  <si>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</si>
  <si>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</si>
  <si>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</si>
  <si>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</si>
  <si>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</si>
  <si>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</si>
  <si>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</si>
  <si>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</si>
  <si>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</si>
  <si>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</si>
  <si>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</si>
  <si>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</si>
  <si>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</si>
  <si>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</si>
  <si>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</si>
  <si>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</si>
  <si>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</si>
  <si>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</si>
  <si>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</si>
  <si>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</si>
  <si>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</si>
  <si>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</si>
  <si>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</si>
  <si>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</si>
  <si>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</si>
  <si>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</si>
  <si>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</si>
  <si>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</si>
  <si>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</si>
  <si>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</si>
  <si>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</si>
  <si>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</si>
  <si>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</si>
  <si>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</si>
  <si>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</si>
  <si>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</si>
  <si>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</si>
  <si>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</si>
  <si>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</si>
  <si>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</si>
  <si>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</si>
  <si>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</si>
  <si>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</si>
  <si>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</si>
  <si>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</si>
  <si>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</si>
  <si>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</si>
  <si>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</si>
  <si>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</si>
  <si>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</si>
  <si>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</si>
  <si>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</si>
  <si>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</si>
  <si>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</si>
  <si>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</si>
  <si>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</si>
  <si>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</si>
  <si>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</si>
  <si>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</si>
  <si>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</si>
  <si>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</si>
  <si>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</si>
  <si>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</si>
  <si>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</si>
  <si>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</si>
  <si>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</si>
  <si>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</si>
  <si>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</si>
  <si>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</si>
  <si>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</si>
  <si>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</si>
  <si>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</si>
  <si>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</si>
  <si>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</si>
  <si>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</si>
  <si>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</si>
  <si>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</si>
  <si>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</si>
  <si>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</si>
  <si>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</si>
  <si>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</si>
  <si>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</si>
  <si>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</si>
  <si>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</si>
  <si>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</si>
  <si>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</si>
  <si>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</si>
  <si>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</si>
  <si>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</si>
  <si>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</si>
  <si>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</si>
  <si>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</si>
  <si>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</si>
  <si>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</si>
  <si>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</si>
  <si>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</si>
  <si>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</si>
  <si>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</si>
  <si>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</si>
  <si>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</si>
  <si>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</si>
  <si>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</si>
  <si>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</si>
  <si>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</si>
  <si>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</si>
  <si>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</si>
  <si>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</si>
  <si>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</si>
  <si>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</si>
  <si>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</si>
  <si>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</si>
  <si>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</si>
  <si>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</si>
  <si>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</si>
  <si>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</si>
  <si>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</si>
  <si>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</si>
  <si>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</si>
  <si>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</si>
  <si>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</si>
  <si>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</si>
  <si>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</si>
  <si>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</si>
  <si>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</si>
  <si>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</si>
  <si>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</si>
  <si>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</si>
  <si>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</si>
  <si>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</si>
  <si>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</si>
  <si>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</si>
  <si>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</si>
  <si>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</si>
  <si>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</si>
  <si>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</si>
  <si>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</si>
  <si>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</si>
  <si>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</si>
  <si>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</si>
  <si>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</si>
  <si>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</si>
  <si>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</si>
  <si>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</si>
  <si>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</si>
  <si>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</si>
  <si>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</si>
  <si>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</si>
  <si>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</si>
  <si>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</si>
  <si>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</si>
  <si>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</si>
  <si>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</si>
  <si>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</si>
  <si>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</si>
  <si>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</si>
  <si>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</si>
  <si>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</si>
  <si>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</si>
  <si>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</si>
  <si>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</si>
  <si>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</si>
  <si>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</si>
  <si>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</si>
  <si>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</si>
  <si>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</si>
  <si>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</si>
  <si>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</si>
  <si>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</si>
  <si>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</si>
  <si>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</si>
  <si>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</si>
  <si>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</si>
  <si>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</si>
  <si>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</si>
  <si>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</si>
  <si>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</si>
  <si>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</si>
  <si>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</si>
  <si>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</si>
  <si>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</si>
  <si>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</si>
  <si>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</si>
  <si>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</si>
  <si>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</si>
  <si>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</si>
  <si>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</si>
  <si>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</si>
  <si>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</si>
  <si>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</si>
  <si>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</si>
  <si>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</si>
  <si>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</si>
  <si>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</si>
  <si>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</si>
  <si>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</si>
  <si>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</si>
  <si>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</si>
  <si>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</si>
  <si>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</si>
  <si>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</si>
  <si>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</si>
  <si>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</si>
  <si>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</si>
  <si>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</si>
  <si>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</si>
  <si>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</si>
  <si>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</si>
  <si>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</si>
  <si>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</si>
  <si>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</si>
  <si>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</si>
  <si>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</si>
  <si>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</si>
  <si>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</si>
  <si>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</si>
  <si>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</si>
  <si>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</si>
  <si>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</si>
  <si>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</si>
  <si>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</si>
  <si>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</si>
  <si>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</si>
  <si>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</si>
  <si>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</si>
  <si>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</si>
  <si>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</si>
  <si>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</si>
  <si>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</si>
  <si>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</si>
  <si>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</si>
  <si>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</si>
  <si>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</si>
  <si>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</si>
  <si>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</si>
  <si>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</si>
  <si>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</si>
  <si>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</si>
  <si>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</si>
  <si>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</si>
  <si>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</si>
  <si>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</si>
  <si>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</si>
  <si>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</si>
  <si>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</si>
  <si>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</si>
  <si>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</si>
  <si>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</si>
  <si>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</si>
  <si>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</si>
  <si>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</si>
  <si>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</si>
  <si>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</si>
  <si>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</si>
  <si>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</si>
  <si>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</si>
  <si>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</si>
  <si>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</si>
  <si>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</si>
  <si>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</si>
  <si>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</si>
  <si>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</si>
  <si>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</si>
  <si>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</si>
  <si>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</si>
  <si>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</si>
  <si>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</si>
  <si>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</si>
  <si>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</si>
  <si>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</si>
  <si>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</si>
  <si>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</si>
  <si>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</si>
  <si>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</si>
  <si>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</si>
  <si>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</si>
  <si>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</si>
  <si>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</si>
  <si>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</si>
  <si>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</si>
  <si>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</si>
  <si>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</si>
  <si>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</si>
  <si>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</si>
  <si>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</si>
  <si>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</si>
  <si>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</si>
  <si>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</si>
  <si>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</si>
  <si>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</si>
  <si>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</si>
  <si>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</si>
  <si>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</si>
  <si>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</si>
  <si>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</si>
  <si>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</si>
  <si>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</si>
  <si>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</si>
  <si>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</si>
  <si>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</si>
  <si>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</si>
  <si>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</si>
  <si>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</si>
  <si>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</si>
  <si>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</si>
  <si>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</si>
  <si>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</si>
  <si>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</si>
  <si>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</si>
  <si>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</si>
  <si>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</si>
  <si>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</si>
  <si>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</si>
  <si>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</si>
  <si>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</si>
  <si>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</si>
  <si>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</si>
  <si>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</si>
  <si>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</si>
  <si>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</si>
  <si>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</si>
  <si>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</si>
  <si>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</si>
  <si>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</si>
  <si>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</si>
  <si>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</si>
  <si>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</si>
  <si>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</si>
  <si>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</si>
  <si>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</si>
  <si>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</si>
  <si>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</si>
  <si>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</si>
  <si>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</si>
  <si>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</si>
  <si>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</si>
  <si>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</si>
  <si>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</si>
  <si>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</si>
  <si>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</si>
  <si>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</si>
  <si>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</si>
  <si>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</si>
  <si>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</si>
  <si>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</si>
  <si>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</si>
  <si>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</si>
  <si>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</si>
  <si>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</si>
  <si>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</si>
  <si>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</si>
  <si>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</si>
  <si>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</si>
  <si>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</si>
  <si>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</si>
  <si>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</si>
  <si>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</si>
  <si>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</si>
  <si>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</si>
  <si>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</si>
  <si>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</si>
  <si>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</si>
  <si>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</si>
  <si>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</si>
  <si>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</si>
  <si>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</si>
  <si>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</si>
  <si>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</si>
  <si>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</si>
  <si>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</si>
  <si>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</si>
  <si>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</si>
  <si>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</si>
  <si>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</si>
  <si>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</si>
  <si>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</si>
  <si>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</si>
  <si>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</si>
  <si>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</si>
  <si>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</si>
  <si>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</si>
  <si>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</si>
  <si>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</si>
  <si>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</si>
  <si>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</si>
  <si>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</si>
  <si>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</si>
  <si>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</si>
  <si>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</si>
  <si>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</si>
  <si>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</si>
  <si>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</si>
  <si>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</si>
  <si>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</si>
  <si>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</si>
  <si>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</si>
  <si>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</si>
  <si>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</si>
  <si>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</si>
  <si>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</si>
  <si>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</si>
  <si>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</si>
  <si>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</si>
  <si>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</si>
  <si>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</si>
  <si>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</si>
  <si>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</si>
  <si>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</si>
  <si>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</si>
  <si>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</si>
  <si>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</si>
  <si>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</si>
  <si>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</si>
  <si>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</si>
  <si>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</si>
  <si>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</si>
  <si>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</si>
  <si>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</si>
  <si>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</si>
  <si>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</si>
  <si>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</si>
  <si>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</si>
  <si>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</si>
  <si>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</si>
  <si>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</si>
  <si>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</si>
  <si>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</si>
  <si>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</si>
  <si>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</si>
  <si>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</si>
  <si>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</si>
  <si>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</si>
  <si>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</si>
  <si>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</si>
  <si>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</si>
  <si>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</si>
  <si>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</si>
  <si>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</si>
  <si>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</si>
  <si>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</si>
  <si>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</si>
  <si>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</si>
  <si>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</si>
  <si>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</si>
  <si>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</si>
  <si>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</si>
  <si>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</si>
  <si>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</si>
  <si>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</si>
  <si>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</si>
  <si>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</si>
  <si>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</si>
  <si>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</si>
  <si>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</si>
  <si>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</si>
  <si>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</si>
  <si>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</si>
  <si>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</si>
  <si>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</si>
  <si>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</si>
  <si>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</si>
  <si>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</si>
  <si>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</si>
  <si>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</si>
  <si>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</si>
  <si>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</si>
  <si>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</si>
  <si>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</si>
  <si>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</si>
  <si>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</si>
  <si>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</si>
  <si>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</si>
  <si>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</si>
  <si>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</si>
  <si>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</si>
  <si>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</si>
  <si>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</si>
  <si>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</si>
  <si>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</si>
  <si>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</si>
  <si>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</si>
  <si>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</si>
  <si>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</si>
  <si>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</si>
  <si>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</si>
  <si>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</si>
  <si>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</si>
  <si>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</si>
  <si>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</si>
  <si>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</si>
  <si>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</si>
  <si>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</si>
  <si>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</si>
  <si>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</si>
  <si>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</si>
  <si>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</si>
  <si>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</si>
  <si>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</si>
  <si>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</si>
  <si>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</si>
  <si>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</si>
  <si>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</si>
  <si>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</si>
  <si>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</si>
  <si>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</si>
  <si>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</si>
  <si>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</si>
  <si>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</si>
  <si>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</si>
  <si>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</si>
  <si>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</si>
  <si>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</si>
  <si>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</si>
  <si>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</si>
  <si>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</si>
  <si>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</si>
  <si>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</si>
  <si>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</si>
  <si>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</si>
  <si>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</si>
  <si>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</si>
  <si>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</si>
  <si>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</si>
  <si>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</si>
  <si>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</si>
  <si>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</si>
  <si>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</si>
  <si>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</si>
  <si>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</si>
  <si>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</si>
  <si>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</si>
  <si>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</si>
  <si>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</si>
  <si>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</si>
  <si>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</si>
  <si>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</si>
  <si>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</si>
  <si>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</si>
  <si>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</si>
  <si>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</si>
  <si>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</si>
  <si>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</si>
  <si>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</si>
  <si>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</si>
  <si>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</si>
  <si>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</si>
  <si>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</si>
  <si>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</si>
  <si>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</si>
  <si>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</si>
  <si>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</si>
  <si>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</si>
  <si>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</si>
  <si>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</si>
  <si>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</si>
  <si>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</si>
  <si>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</si>
  <si>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</si>
  <si>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</si>
  <si>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</si>
  <si>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</si>
  <si>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</si>
  <si>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</si>
  <si>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</si>
  <si>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</si>
  <si>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</si>
  <si>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</si>
  <si>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</si>
  <si>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</si>
  <si>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</si>
  <si>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</si>
  <si>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</si>
  <si>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</si>
  <si>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</si>
  <si>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</si>
  <si>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</si>
  <si>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</si>
  <si>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</si>
  <si>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</si>
  <si>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</si>
  <si>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</si>
  <si>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</si>
  <si>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</si>
  <si>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</si>
  <si>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</si>
  <si>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</si>
  <si>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</si>
  <si>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</si>
  <si>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</si>
  <si>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</si>
  <si>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</si>
  <si>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</si>
  <si>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</si>
  <si>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</si>
  <si>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</si>
  <si>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</si>
  <si>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</si>
  <si>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</si>
  <si>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</si>
  <si>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</si>
  <si>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</si>
  <si>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</si>
  <si>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</si>
  <si>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</si>
  <si>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</si>
  <si>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</si>
  <si>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</si>
  <si>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</si>
  <si>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</si>
  <si>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</si>
  <si>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</si>
  <si>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</si>
  <si>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</si>
  <si>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</si>
  <si>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</si>
  <si>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</si>
  <si>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</si>
  <si>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</si>
  <si>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</si>
  <si>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</si>
  <si>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</si>
  <si>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</si>
  <si>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</si>
  <si>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</si>
  <si>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</si>
  <si>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</si>
  <si>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</si>
  <si>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</si>
  <si>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</si>
  <si>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</si>
  <si>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</si>
  <si>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</si>
  <si>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</si>
  <si>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</si>
  <si>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</si>
  <si>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</si>
  <si>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</si>
  <si>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</si>
  <si>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</si>
  <si>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</si>
  <si>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</si>
  <si>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</si>
  <si>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</si>
  <si>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</si>
  <si>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</si>
  <si>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</si>
  <si>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</si>
  <si>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</si>
  <si>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</si>
  <si>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</si>
  <si>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</si>
  <si>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</si>
  <si>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</si>
  <si>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</si>
  <si>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</si>
  <si>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</si>
  <si>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</si>
  <si>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</si>
  <si>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</si>
  <si>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</si>
  <si>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</si>
  <si>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</si>
  <si>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</si>
  <si>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</si>
  <si>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</si>
  <si>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</si>
  <si>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</si>
  <si>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</si>
  <si>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</si>
  <si>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</si>
  <si>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</si>
  <si>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</si>
  <si>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</si>
  <si>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</si>
  <si>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</si>
  <si>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</si>
  <si>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</si>
  <si>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</si>
  <si>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</si>
  <si>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</si>
  <si>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</si>
  <si>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</si>
  <si>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</si>
  <si>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</si>
  <si>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</si>
  <si>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</si>
  <si>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</si>
  <si>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</si>
  <si>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</si>
  <si>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</si>
  <si>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</si>
  <si>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</si>
  <si>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</si>
  <si>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</si>
  <si>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</si>
  <si>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</si>
  <si>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</si>
  <si>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</si>
  <si>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</si>
  <si>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</si>
  <si>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</si>
  <si>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</si>
  <si>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</si>
  <si>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</si>
  <si>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</si>
  <si>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</si>
  <si>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</si>
  <si>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</si>
  <si>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</si>
  <si>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</si>
  <si>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</si>
  <si>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</si>
  <si>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</si>
  <si>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</si>
  <si>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</si>
  <si>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</si>
  <si>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</si>
  <si>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</si>
  <si>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</si>
  <si>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</si>
  <si>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</si>
  <si>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</si>
  <si>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</si>
  <si>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</si>
  <si>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</si>
  <si>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</si>
  <si>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</si>
  <si>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</si>
  <si>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</si>
  <si>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</si>
  <si>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</si>
  <si>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</si>
  <si>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</si>
  <si>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</si>
  <si>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</si>
  <si>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</si>
  <si>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</si>
  <si>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</si>
  <si>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</si>
  <si>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</si>
  <si>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</si>
  <si>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</si>
  <si>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</si>
  <si>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</si>
  <si>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</si>
  <si>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</si>
  <si>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</si>
  <si>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</si>
  <si>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</si>
  <si>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</si>
  <si>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</si>
  <si>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</si>
  <si>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</si>
  <si>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</si>
  <si>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</si>
  <si>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</si>
  <si>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</si>
  <si>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</si>
  <si>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</si>
  <si>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</si>
  <si>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</si>
  <si>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</si>
  <si>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</si>
  <si>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</si>
  <si>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</si>
  <si>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</si>
  <si>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</si>
  <si>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</si>
  <si>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</si>
  <si>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</si>
  <si>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</si>
  <si>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</si>
  <si>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</si>
  <si>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</si>
  <si>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</si>
  <si>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</si>
  <si>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</si>
  <si>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</si>
  <si>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</si>
  <si>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</si>
  <si>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</si>
  <si>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</si>
  <si>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</si>
  <si>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</si>
  <si>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</si>
  <si>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</si>
  <si>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</si>
  <si>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</si>
  <si>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</si>
  <si>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</si>
  <si>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</si>
  <si>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</si>
  <si>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</si>
  <si>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</si>
  <si>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</si>
  <si>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</si>
  <si>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</si>
  <si>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</si>
  <si>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</si>
  <si>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</si>
  <si>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</si>
  <si>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</si>
  <si>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</si>
  <si>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</si>
  <si>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</si>
  <si>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</si>
  <si>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</si>
  <si>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</si>
  <si>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</si>
  <si>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</si>
  <si>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</si>
  <si>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</si>
  <si>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</si>
  <si>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</si>
  <si>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</si>
  <si>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</si>
  <si>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</si>
  <si>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</si>
  <si>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</si>
  <si>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</si>
  <si>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</si>
  <si>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</si>
  <si>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</si>
  <si>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</si>
  <si>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</si>
  <si>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</si>
  <si>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</si>
  <si>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</si>
  <si>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</si>
  <si>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</si>
  <si>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</si>
  <si>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</si>
  <si>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</si>
  <si>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</si>
  <si>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</si>
  <si>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</si>
  <si>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</si>
  <si>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</si>
  <si>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</si>
  <si>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</si>
  <si>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</si>
  <si>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</si>
  <si>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</si>
  <si>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</si>
  <si>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</si>
  <si>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</si>
  <si>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</si>
  <si>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</si>
  <si>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</si>
  <si>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</si>
  <si>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</si>
  <si>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</si>
  <si>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</si>
  <si>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</si>
  <si>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</si>
  <si>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</si>
  <si>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</si>
  <si>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</si>
  <si>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</si>
  <si>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</si>
  <si>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</si>
  <si>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</si>
  <si>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</si>
  <si>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</si>
  <si>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</si>
  <si>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</si>
  <si>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</si>
  <si>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</si>
  <si>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</si>
  <si>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</si>
  <si>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</si>
  <si>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</si>
  <si>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</si>
  <si>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</si>
  <si>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</si>
  <si>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</si>
  <si>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</si>
  <si>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</si>
  <si>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</si>
  <si>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</si>
  <si>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</si>
  <si>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</si>
  <si>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</si>
  <si>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</si>
  <si>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</si>
  <si>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</si>
  <si>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</si>
  <si>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</si>
  <si>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</si>
  <si>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</si>
  <si>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</si>
  <si>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</si>
  <si>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</si>
  <si>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</si>
  <si>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</si>
  <si>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</si>
  <si>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</si>
  <si>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</si>
  <si>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</si>
  <si>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</si>
  <si>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</si>
  <si>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</si>
  <si>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</si>
  <si>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</si>
  <si>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</si>
  <si>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</si>
  <si>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</si>
  <si>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</si>
  <si>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</si>
  <si>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</si>
  <si>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</si>
  <si>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</si>
  <si>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</si>
  <si>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</si>
  <si>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</si>
  <si>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</si>
  <si>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</si>
  <si>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</si>
  <si>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</si>
  <si>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</si>
  <si>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</si>
  <si>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</si>
  <si>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</si>
  <si>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</si>
  <si>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</si>
  <si>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</si>
  <si>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</si>
  <si>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</si>
  <si>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</si>
  <si>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</si>
  <si>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</si>
  <si>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</si>
  <si>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</si>
  <si>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</si>
  <si>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</si>
  <si>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</si>
  <si>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</si>
  <si>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</si>
  <si>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</si>
  <si>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</si>
  <si>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</si>
  <si>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</si>
  <si>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</si>
  <si>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</si>
  <si>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</si>
  <si>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</si>
  <si>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</si>
  <si>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</si>
  <si>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</si>
  <si>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</si>
  <si>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</si>
  <si>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</si>
  <si>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</si>
  <si>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</si>
  <si>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</si>
  <si>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</si>
  <si>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</si>
  <si>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</si>
  <si>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</si>
  <si>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</si>
  <si>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</si>
  <si>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</si>
  <si>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</si>
  <si>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</si>
  <si>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</si>
  <si>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</si>
  <si>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</si>
  <si>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</si>
  <si>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</si>
  <si>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</si>
  <si>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</si>
  <si>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</si>
  <si>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</si>
  <si>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</si>
  <si>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</si>
  <si>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</si>
  <si>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</si>
  <si>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</si>
  <si>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</si>
  <si>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</si>
  <si>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</si>
  <si>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</si>
  <si>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</si>
  <si>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</si>
  <si>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</si>
  <si>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</si>
  <si>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</si>
  <si>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</si>
  <si>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</si>
  <si>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</si>
  <si>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</si>
  <si>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</si>
  <si>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</si>
  <si>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</si>
  <si>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</si>
  <si>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</si>
  <si>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</si>
  <si>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</si>
  <si>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</si>
  <si>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</si>
  <si>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</si>
  <si>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</si>
  <si>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</si>
  <si>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</si>
  <si>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</si>
  <si>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</si>
  <si>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</si>
  <si>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</si>
  <si>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</si>
  <si>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</si>
  <si>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</si>
  <si>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</si>
  <si>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</si>
  <si>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</si>
  <si>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</si>
  <si>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</si>
  <si>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</si>
  <si>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</si>
  <si>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</si>
  <si>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</si>
  <si>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</si>
  <si>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</si>
  <si>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</si>
  <si>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</si>
  <si>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</si>
  <si>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</si>
  <si>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</si>
  <si>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</si>
  <si>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</si>
  <si>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</si>
  <si>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</si>
  <si>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</si>
  <si>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</si>
  <si>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</si>
  <si>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</si>
  <si>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</si>
  <si>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</si>
  <si>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</si>
  <si>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</si>
  <si>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</si>
  <si>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</si>
  <si>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</si>
  <si>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</si>
  <si>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</si>
  <si>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</si>
  <si>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</si>
  <si>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</si>
  <si>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</si>
  <si>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</si>
  <si>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</si>
  <si>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</si>
  <si>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</si>
  <si>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</si>
  <si>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</si>
  <si>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</si>
  <si>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</si>
  <si>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</si>
  <si>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</si>
  <si>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</si>
  <si>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</si>
  <si>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</si>
  <si>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</si>
  <si>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</si>
  <si>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</si>
  <si>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</si>
  <si>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</si>
  <si>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</si>
  <si>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</si>
  <si>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</si>
  <si>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</si>
  <si>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</si>
  <si>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</si>
  <si>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</si>
  <si>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</si>
  <si>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</si>
  <si>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</si>
  <si>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</si>
  <si>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</si>
  <si>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</si>
  <si>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</si>
  <si>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</si>
  <si>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</si>
  <si>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</si>
  <si>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</si>
  <si>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</si>
  <si>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</si>
  <si>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</si>
  <si>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</si>
  <si>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</si>
  <si>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</si>
  <si>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</si>
  <si>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</si>
  <si>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</si>
  <si>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</si>
  <si>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</si>
  <si>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</si>
  <si>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</si>
  <si>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</si>
  <si>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</si>
  <si>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</si>
  <si>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</si>
  <si>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</si>
  <si>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</si>
  <si>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</si>
  <si>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</si>
  <si>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</si>
  <si>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</si>
  <si>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</si>
  <si>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</si>
  <si>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</si>
  <si>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</si>
  <si>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</si>
  <si>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</si>
  <si>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</si>
  <si>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</si>
  <si>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</si>
  <si>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</si>
  <si>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</si>
  <si>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</si>
  <si>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</si>
  <si>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</si>
  <si>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</si>
  <si>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</si>
  <si>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</si>
  <si>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</si>
  <si>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</si>
  <si>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</si>
  <si>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</si>
  <si>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</si>
  <si>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</si>
  <si>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</si>
  <si>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</si>
  <si>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</si>
  <si>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</si>
  <si>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</si>
  <si>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</si>
  <si>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</si>
  <si>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</si>
  <si>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</si>
  <si>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</si>
  <si>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</si>
  <si>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</si>
  <si>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</si>
  <si>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</si>
  <si>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</si>
  <si>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</si>
  <si>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</si>
  <si>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</si>
  <si>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</si>
  <si>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</si>
  <si>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</si>
  <si>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</si>
  <si>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</si>
  <si>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</si>
  <si>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</si>
  <si>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</si>
  <si>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</si>
  <si>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</si>
  <si>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</si>
  <si>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</si>
  <si>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</si>
  <si>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</si>
  <si>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</si>
  <si>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</si>
  <si>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</si>
  <si>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</si>
  <si>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</si>
  <si>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</si>
  <si>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</si>
  <si>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</si>
  <si>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</si>
  <si>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</si>
  <si>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</si>
  <si>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</si>
  <si>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</si>
  <si>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</si>
  <si>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</si>
  <si>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</si>
  <si>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</si>
  <si>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</si>
  <si>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</si>
  <si>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</si>
  <si>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</si>
  <si>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</si>
  <si>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</si>
  <si>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</si>
  <si>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</si>
  <si>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</si>
  <si>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</si>
  <si>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</si>
  <si>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</si>
  <si>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</si>
  <si>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</si>
  <si>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</si>
  <si>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</si>
  <si>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</si>
  <si>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</si>
  <si>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</si>
  <si>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</si>
  <si>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</si>
  <si>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</si>
  <si>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</si>
  <si>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</si>
  <si>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</si>
  <si>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</si>
  <si>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</si>
  <si>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</si>
  <si>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</si>
  <si>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</si>
  <si>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</si>
  <si>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</si>
  <si>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</si>
  <si>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</si>
  <si>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</si>
  <si>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</si>
  <si>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</si>
  <si>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</si>
  <si>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</si>
  <si>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</si>
  <si>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</si>
  <si>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</si>
  <si>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</si>
  <si>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</si>
  <si>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</si>
  <si>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</si>
  <si>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</si>
  <si>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</si>
  <si>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</si>
  <si>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</si>
  <si>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</si>
  <si>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</si>
  <si>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</si>
  <si>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</si>
  <si>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</si>
  <si>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</si>
  <si>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</si>
  <si>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</si>
  <si>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</si>
  <si>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</si>
  <si>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</si>
  <si>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</si>
  <si>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</si>
  <si>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</si>
  <si>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</si>
  <si>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</si>
  <si>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</si>
  <si>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</si>
  <si>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</si>
  <si>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</si>
  <si>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</si>
  <si>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</si>
  <si>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</si>
  <si>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</si>
  <si>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</si>
  <si>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</si>
  <si>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</si>
  <si>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</si>
  <si>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</si>
  <si>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</si>
  <si>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</si>
  <si>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</si>
  <si>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</si>
  <si>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</si>
  <si>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</si>
  <si>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</si>
  <si>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</si>
  <si>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</si>
  <si>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</si>
  <si>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</si>
  <si>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</si>
  <si>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</si>
  <si>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</si>
  <si>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</si>
  <si>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</si>
  <si>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</si>
  <si>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</si>
  <si>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</si>
  <si>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</si>
  <si>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</si>
  <si>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</si>
  <si>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</si>
  <si>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</si>
  <si>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</si>
  <si>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</si>
  <si>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</si>
  <si>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</si>
  <si>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</si>
  <si>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</si>
  <si>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</si>
  <si>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</si>
  <si>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</si>
  <si>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</si>
  <si>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</si>
  <si>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</si>
  <si>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</si>
  <si>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</si>
  <si>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</si>
  <si>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</si>
  <si>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</si>
  <si>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</si>
  <si>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</si>
  <si>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</si>
  <si>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</si>
  <si>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</si>
  <si>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</si>
  <si>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</si>
  <si>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</si>
  <si>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</si>
  <si>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</si>
  <si>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</si>
  <si>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</si>
  <si>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</si>
  <si>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</si>
  <si>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</si>
  <si>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</si>
  <si>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</si>
  <si>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</si>
  <si>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</si>
  <si>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</si>
  <si>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</si>
  <si>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</si>
  <si>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</si>
  <si>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</si>
  <si>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</si>
  <si>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</si>
  <si>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</si>
  <si>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</si>
  <si>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</si>
  <si>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</si>
  <si>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</si>
  <si>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</si>
  <si>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</si>
  <si>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</si>
  <si>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</si>
  <si>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</si>
  <si>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</si>
  <si>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</si>
  <si>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</si>
  <si>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</si>
  <si>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</si>
  <si>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</si>
  <si>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</si>
  <si>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</si>
  <si>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</si>
  <si>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</si>
  <si>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</si>
  <si>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</si>
  <si>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</si>
  <si>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</si>
  <si>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</si>
  <si>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</si>
  <si>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</si>
  <si>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</si>
  <si>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</si>
  <si>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</si>
  <si>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</si>
  <si>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</si>
  <si>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</si>
  <si>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</si>
  <si>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</si>
  <si>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</si>
  <si>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</si>
  <si>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</si>
  <si>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</si>
  <si>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</si>
  <si>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</si>
  <si>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</si>
  <si>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</si>
  <si>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</si>
  <si>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</si>
  <si>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</si>
  <si>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</si>
  <si>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</si>
  <si>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</si>
  <si>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</si>
  <si>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</si>
  <si>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</si>
  <si>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</si>
  <si>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</si>
  <si>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</si>
  <si>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</si>
  <si>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</si>
  <si>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</si>
  <si>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</si>
  <si>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</si>
  <si>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</si>
  <si>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</si>
  <si>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</si>
  <si>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</si>
  <si>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</si>
  <si>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</si>
  <si>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</si>
  <si>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</si>
  <si>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</si>
  <si>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</si>
  <si>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</si>
  <si>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</si>
  <si>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</si>
  <si>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</si>
  <si>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</si>
  <si>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</si>
  <si>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</si>
  <si>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</si>
  <si>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</si>
  <si>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</si>
  <si>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</si>
  <si>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</si>
  <si>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</si>
  <si>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</si>
  <si>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</si>
  <si>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</si>
  <si>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</si>
  <si>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</si>
  <si>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</si>
  <si>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</si>
  <si>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</si>
  <si>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</si>
  <si>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</si>
  <si>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</si>
  <si>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</si>
  <si>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</si>
  <si>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</si>
  <si>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</si>
  <si>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</si>
  <si>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</si>
  <si>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</si>
  <si>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</si>
  <si>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</si>
  <si>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</si>
  <si>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</si>
  <si>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</si>
  <si>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</si>
  <si>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</si>
  <si>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</si>
  <si>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</si>
  <si>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</si>
  <si>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</si>
  <si>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</si>
  <si>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</si>
  <si>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</si>
  <si>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</si>
  <si>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</si>
  <si>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</si>
  <si>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</si>
  <si>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</si>
  <si>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</si>
  <si>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</si>
  <si>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</si>
  <si>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</si>
  <si>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</si>
  <si>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</si>
  <si>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</si>
  <si>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</si>
  <si>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</si>
  <si>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</si>
  <si>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</si>
  <si>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</si>
  <si>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</si>
  <si>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</si>
  <si>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</si>
  <si>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</si>
  <si>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</si>
  <si>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</si>
  <si>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</si>
  <si>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</si>
  <si>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</si>
  <si>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</si>
  <si>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</si>
  <si>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</si>
  <si>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</si>
  <si>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</si>
  <si>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</si>
  <si>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</si>
  <si>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</si>
  <si>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</si>
  <si>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</si>
  <si>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</si>
  <si>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</si>
  <si>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</si>
  <si>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</si>
  <si>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</si>
  <si>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</si>
  <si>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</si>
  <si>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</si>
  <si>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</si>
  <si>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</si>
  <si>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</si>
  <si>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</si>
  <si>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</si>
  <si>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</si>
  <si>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</si>
  <si>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</si>
  <si>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</si>
  <si>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</si>
  <si>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</si>
  <si>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</si>
  <si>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</si>
  <si>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</si>
  <si>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</si>
  <si>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</si>
  <si>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</si>
  <si>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</si>
  <si>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</si>
  <si>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</si>
  <si>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</si>
  <si>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</si>
  <si>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</si>
  <si>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</si>
  <si>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</si>
  <si>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</si>
  <si>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</si>
  <si>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</si>
  <si>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</si>
  <si>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</si>
  <si>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</si>
  <si>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</si>
  <si>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</si>
  <si>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</si>
  <si>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</si>
  <si>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</si>
  <si>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</si>
  <si>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</si>
  <si>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</si>
  <si>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</si>
  <si>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</si>
  <si>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</si>
  <si>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</si>
  <si>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</si>
  <si>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</si>
  <si>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</si>
  <si>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</si>
  <si>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</si>
  <si>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</si>
  <si>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</si>
  <si>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</si>
  <si>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</si>
  <si>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</si>
  <si>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</si>
  <si>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</si>
  <si>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</si>
  <si>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</si>
  <si>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</si>
  <si>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</si>
  <si>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</si>
  <si>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</si>
  <si>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</si>
  <si>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</si>
  <si>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</si>
  <si>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</si>
  <si>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</si>
  <si>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</si>
  <si>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</si>
  <si>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</si>
  <si>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</si>
  <si>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</si>
  <si>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</si>
  <si>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</si>
  <si>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</si>
  <si>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</si>
  <si>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</si>
  <si>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</si>
  <si>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</si>
  <si>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</si>
  <si>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</si>
  <si>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</si>
  <si>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</si>
  <si>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</si>
  <si>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</si>
  <si>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</si>
  <si>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</si>
  <si>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</si>
  <si>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</si>
  <si>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</si>
  <si>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</si>
  <si>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</si>
  <si>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</si>
  <si>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</si>
  <si>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</si>
  <si>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</si>
  <si>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</si>
  <si>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</si>
  <si>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</si>
  <si>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</si>
  <si>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</si>
  <si>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</si>
  <si>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</si>
  <si>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</si>
  <si>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</si>
  <si>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</si>
  <si>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</si>
  <si>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</si>
  <si>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</si>
  <si>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</si>
  <si>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</si>
  <si>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</si>
  <si>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</si>
  <si>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</si>
  <si>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</si>
  <si>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</si>
  <si>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</si>
  <si>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</si>
  <si>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</si>
  <si>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</si>
  <si>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</si>
  <si>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</si>
  <si>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</si>
  <si>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</si>
  <si>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</si>
  <si>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</si>
  <si>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</si>
  <si>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</si>
  <si>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</si>
  <si>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</si>
  <si>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</si>
  <si>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</si>
  <si>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</si>
  <si>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</si>
  <si>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</si>
  <si>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</si>
  <si>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</si>
  <si>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</si>
  <si>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</si>
  <si>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</si>
  <si>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</si>
  <si>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</si>
  <si>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</si>
  <si>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</si>
  <si>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</si>
  <si>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</si>
  <si>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</si>
  <si>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</si>
  <si>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</si>
  <si>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</si>
  <si>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</si>
  <si>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</si>
  <si>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</si>
  <si>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</si>
  <si>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</si>
  <si>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</si>
  <si>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</si>
  <si>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</si>
  <si>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</si>
  <si>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</si>
  <si>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</si>
  <si>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</si>
  <si>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</si>
  <si>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</si>
  <si>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</si>
  <si>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</si>
  <si>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</si>
  <si>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</si>
  <si>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</si>
  <si>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</si>
  <si>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</si>
  <si>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</si>
  <si>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</si>
  <si>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</si>
  <si>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</si>
  <si>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</si>
  <si>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</si>
  <si>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</si>
  <si>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</si>
  <si>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</si>
  <si>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</si>
  <si>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</si>
  <si>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</si>
  <si>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</si>
  <si>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</si>
  <si>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</si>
  <si>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</si>
  <si>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</si>
  <si>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</si>
  <si>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</si>
  <si>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</si>
  <si>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</si>
  <si>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</si>
  <si>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</si>
  <si>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</si>
  <si>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</si>
  <si>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</si>
  <si>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</si>
  <si>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</si>
  <si>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</si>
  <si>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</si>
  <si>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</si>
  <si>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</si>
  <si>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</si>
  <si>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</si>
  <si>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</si>
  <si>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</si>
  <si>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</si>
  <si>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</si>
  <si>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</si>
  <si>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</si>
  <si>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</si>
  <si>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</si>
  <si>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</si>
  <si>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</si>
  <si>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</si>
  <si>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</si>
  <si>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</si>
  <si>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</si>
  <si>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</si>
  <si>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</si>
  <si>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</si>
  <si>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</si>
  <si>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</si>
  <si>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</si>
  <si>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</si>
  <si>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</si>
  <si>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</si>
  <si>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</si>
  <si>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</si>
  <si>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</si>
  <si>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</si>
  <si>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</si>
  <si>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</si>
  <si>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</si>
  <si>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</si>
  <si>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</si>
  <si>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</si>
  <si>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</si>
  <si>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</si>
  <si>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</si>
  <si>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</si>
  <si>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</si>
  <si>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</si>
  <si>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</si>
  <si>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</si>
  <si>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</si>
  <si>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</si>
  <si>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</si>
  <si>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</si>
  <si>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</si>
  <si>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</si>
  <si>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</si>
  <si>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</si>
  <si>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</si>
  <si>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</si>
  <si>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</si>
  <si>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</si>
  <si>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</si>
  <si>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</si>
  <si>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</si>
  <si>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</si>
  <si>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</si>
  <si>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</si>
  <si>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</si>
  <si>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</si>
  <si>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</si>
  <si>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</si>
  <si>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</si>
  <si>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</si>
  <si>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</si>
  <si>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</si>
  <si>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</si>
  <si>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</si>
  <si>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</si>
  <si>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</si>
  <si>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</si>
  <si>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</si>
  <si>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</si>
  <si>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</si>
  <si>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</si>
  <si>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</si>
  <si>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</si>
  <si>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</si>
  <si>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</si>
  <si>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</si>
  <si>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</si>
  <si>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</si>
  <si>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</si>
  <si>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</si>
  <si>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</si>
  <si>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</si>
  <si>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</si>
  <si>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</si>
  <si>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</si>
  <si>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</si>
  <si>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</si>
  <si>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</si>
  <si>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</si>
  <si>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</si>
  <si>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</si>
  <si>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</si>
  <si>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</si>
  <si>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</si>
  <si>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</si>
  <si>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</si>
  <si>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</si>
  <si>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</si>
  <si>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</si>
  <si>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</si>
  <si>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</si>
  <si>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</si>
  <si>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</si>
  <si>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</si>
  <si>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</si>
  <si>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</si>
  <si>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</si>
  <si>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</si>
  <si>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</si>
  <si>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</si>
  <si>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</si>
  <si>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</si>
  <si>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</si>
  <si>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</si>
  <si>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</si>
  <si>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</si>
  <si>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</si>
  <si>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</si>
  <si>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</si>
  <si>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</si>
  <si>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</si>
  <si>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</si>
  <si>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</si>
  <si>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</si>
  <si>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</si>
  <si>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</si>
  <si>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</si>
  <si>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</si>
  <si>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</si>
  <si>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</si>
  <si>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</si>
  <si>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</si>
  <si>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</si>
  <si>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</si>
  <si>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</si>
  <si>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</si>
  <si>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</si>
  <si>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</si>
  <si>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</si>
  <si>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</si>
  <si>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</si>
  <si>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</si>
  <si>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</si>
  <si>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</si>
  <si>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</si>
  <si>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</si>
  <si>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</si>
  <si>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</si>
  <si>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</si>
  <si>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</si>
  <si>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</si>
  <si>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</si>
  <si>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</si>
  <si>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</si>
  <si>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</si>
  <si>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</si>
  <si>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</si>
  <si>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</si>
  <si>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</si>
  <si>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</si>
  <si>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</si>
  <si>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</si>
  <si>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</si>
  <si>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</si>
  <si>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</si>
  <si>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</si>
  <si>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</si>
  <si>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</si>
  <si>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</si>
  <si>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</si>
  <si>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</si>
  <si>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</si>
  <si>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</si>
  <si>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</si>
  <si>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</si>
  <si>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</si>
  <si>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</si>
  <si>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</si>
  <si>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</si>
  <si>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</si>
  <si>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</si>
  <si>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</si>
  <si>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</si>
  <si>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</si>
  <si>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</si>
  <si>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</si>
  <si>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</si>
  <si>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</si>
  <si>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</si>
  <si>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</si>
  <si>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</si>
  <si>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</si>
  <si>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</si>
  <si>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</si>
  <si>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</si>
  <si>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</si>
  <si>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</si>
  <si>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</si>
  <si>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</si>
  <si>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</si>
  <si>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</si>
  <si>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</si>
  <si>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</si>
  <si>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</si>
  <si>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</si>
  <si>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</si>
  <si>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</si>
  <si>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</si>
  <si>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</si>
  <si>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</si>
  <si>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</si>
  <si>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</si>
  <si>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</si>
  <si>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</si>
  <si>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</si>
  <si>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</si>
  <si>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</si>
  <si>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</si>
  <si>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</si>
  <si>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</si>
  <si>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</si>
  <si>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</si>
  <si>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</si>
  <si>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</si>
  <si>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</si>
  <si>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</si>
  <si>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</si>
  <si>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</si>
  <si>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</si>
  <si>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</si>
  <si>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</si>
  <si>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</si>
  <si>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</si>
  <si>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</si>
  <si>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</si>
  <si>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</si>
  <si>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</si>
  <si>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</si>
  <si>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</si>
  <si>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</si>
  <si>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</si>
  <si>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</si>
  <si>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</si>
  <si>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</si>
  <si>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</si>
  <si>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</si>
  <si>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</si>
  <si>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</si>
  <si>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</si>
  <si>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</si>
  <si>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</si>
  <si>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</si>
  <si>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</si>
  <si>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</si>
  <si>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</si>
  <si>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</si>
  <si>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</si>
  <si>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</si>
  <si>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</si>
  <si>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</si>
  <si>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</si>
  <si>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</si>
  <si>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</si>
  <si>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</si>
  <si>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</si>
  <si>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</si>
  <si>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</si>
  <si>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</si>
  <si>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</si>
  <si>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</si>
  <si>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</si>
  <si>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</si>
  <si>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</si>
  <si>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</si>
  <si>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</si>
  <si>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</si>
  <si>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</si>
  <si>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</si>
  <si>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</si>
  <si>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</si>
  <si>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</si>
  <si>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</si>
  <si>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</si>
  <si>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</si>
  <si>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</si>
  <si>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</si>
  <si>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</si>
  <si>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</si>
  <si>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</si>
  <si>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</si>
  <si>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</si>
  <si>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</si>
  <si>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</si>
  <si>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</si>
  <si>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</si>
  <si>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</si>
  <si>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</si>
  <si>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</si>
  <si>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</si>
  <si>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</si>
  <si>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</si>
  <si>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</si>
  <si>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</si>
  <si>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</si>
  <si>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</si>
  <si>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</si>
  <si>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</si>
  <si>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</si>
  <si>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</si>
  <si>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</si>
  <si>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</si>
  <si>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</si>
  <si>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</si>
  <si>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</si>
  <si>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</si>
  <si>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</si>
  <si>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</si>
  <si>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</si>
  <si>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</si>
  <si>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</si>
  <si>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</si>
  <si>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</si>
  <si>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</si>
  <si>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</si>
  <si>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</si>
  <si>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</si>
  <si>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</si>
  <si>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</si>
  <si>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</si>
  <si>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</si>
  <si>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</si>
  <si>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</si>
  <si>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</si>
  <si>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</si>
  <si>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</si>
  <si>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</si>
  <si>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</si>
  <si>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</si>
  <si>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</si>
  <si>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</si>
  <si>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</si>
  <si>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</si>
  <si>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</si>
  <si>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</si>
  <si>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</si>
  <si>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</si>
  <si>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</si>
  <si>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</si>
  <si>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</si>
  <si>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</si>
  <si>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</si>
  <si>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</si>
  <si>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</si>
  <si>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</si>
  <si>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</si>
  <si>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</si>
  <si>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</si>
  <si>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</si>
  <si>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</si>
  <si>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</si>
  <si>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</si>
  <si>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</si>
  <si>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</si>
  <si>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</si>
  <si>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</si>
  <si>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</si>
  <si>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</si>
  <si>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</si>
  <si>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</si>
  <si>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</si>
  <si>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</si>
  <si>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</si>
  <si>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</si>
  <si>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</si>
  <si>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</si>
  <si>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</si>
  <si>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</si>
  <si>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</si>
  <si>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</si>
  <si>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</si>
  <si>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</si>
  <si>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</si>
  <si>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</si>
  <si>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</si>
  <si>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</si>
  <si>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</si>
  <si>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</si>
  <si>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</si>
  <si>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</si>
  <si>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</si>
  <si>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</si>
  <si>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</si>
  <si>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</si>
  <si>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</si>
  <si>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</si>
  <si>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</si>
  <si>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</si>
  <si>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</si>
  <si>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</si>
  <si>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</si>
  <si>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</si>
  <si>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</si>
  <si>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</si>
  <si>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</si>
  <si>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</si>
  <si>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</si>
  <si>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</si>
  <si>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</si>
  <si>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</si>
  <si>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</si>
  <si>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</si>
  <si>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</si>
  <si>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</si>
  <si>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</si>
  <si>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</si>
  <si>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</si>
  <si>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</si>
  <si>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</si>
  <si>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</si>
  <si>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</si>
  <si>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</si>
  <si>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</si>
  <si>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</si>
  <si>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</si>
  <si>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</si>
  <si>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</si>
  <si>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</si>
  <si>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</si>
  <si>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</si>
  <si>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</si>
  <si>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</si>
  <si>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</si>
  <si>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</si>
  <si>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</si>
  <si>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</si>
  <si>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</si>
  <si>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</si>
  <si>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</si>
  <si>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</si>
  <si>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</si>
  <si>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</si>
  <si>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</si>
  <si>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</si>
  <si>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</si>
  <si>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</si>
  <si>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</si>
  <si>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</si>
  <si>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</si>
  <si>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</si>
  <si>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</si>
  <si>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</si>
  <si>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</si>
  <si>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</si>
  <si>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</si>
  <si>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</si>
  <si>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</si>
  <si>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</si>
  <si>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</si>
  <si>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</si>
  <si>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</si>
  <si>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</si>
  <si>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</si>
  <si>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</si>
  <si>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</si>
  <si>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</si>
  <si>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</si>
  <si>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</si>
  <si>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</si>
  <si>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</si>
  <si>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</si>
  <si>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</si>
  <si>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</si>
  <si>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</si>
  <si>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</si>
  <si>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</si>
  <si>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</si>
  <si>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</si>
  <si>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</si>
  <si>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</si>
  <si>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</si>
  <si>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</si>
  <si>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</si>
  <si>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</si>
  <si>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</si>
  <si>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</si>
  <si>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</si>
  <si>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</si>
  <si>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</si>
  <si>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</si>
  <si>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</si>
  <si>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</si>
  <si>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</si>
  <si>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</si>
  <si>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</si>
  <si>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</si>
  <si>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</si>
  <si>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</si>
  <si>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</si>
  <si>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</si>
  <si>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</si>
  <si>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</si>
  <si>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</si>
  <si>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</si>
  <si>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</si>
  <si>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</si>
  <si>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</si>
  <si>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</si>
  <si>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</si>
  <si>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</si>
  <si>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</si>
  <si>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</si>
  <si>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</si>
  <si>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</si>
  <si>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</si>
  <si>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</si>
  <si>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</si>
  <si>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</si>
  <si>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</si>
  <si>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</si>
  <si>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</si>
  <si>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</si>
  <si>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</si>
  <si>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</si>
  <si>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</si>
  <si>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</si>
  <si>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</si>
  <si>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</si>
  <si>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</si>
  <si>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</si>
  <si>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</si>
  <si>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</si>
  <si>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</si>
  <si>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</si>
  <si>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</si>
  <si>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</si>
  <si>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</si>
  <si>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</si>
  <si>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</si>
  <si>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</si>
  <si>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</si>
  <si>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</si>
  <si>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</si>
  <si>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</si>
  <si>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</si>
  <si>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</si>
  <si>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</si>
  <si>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</si>
  <si>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</si>
  <si>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</si>
  <si>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</si>
  <si>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</si>
  <si>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</si>
  <si>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</si>
  <si>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</si>
  <si>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</si>
  <si>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</si>
  <si>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</si>
  <si>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</si>
  <si>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</si>
  <si>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</si>
  <si>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</si>
  <si>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</si>
  <si>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</si>
  <si>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</si>
  <si>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</si>
  <si>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</si>
  <si>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</si>
  <si>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</si>
  <si>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</si>
  <si>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</si>
  <si>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</si>
  <si>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</si>
  <si>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</si>
  <si>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</si>
  <si>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</si>
  <si>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</si>
  <si>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</si>
  <si>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</si>
  <si>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</si>
  <si>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</si>
  <si>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</si>
  <si>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</si>
  <si>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</si>
  <si>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</si>
  <si>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</si>
  <si>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</si>
  <si>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</si>
  <si>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</si>
  <si>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</si>
  <si>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</si>
  <si>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</si>
  <si>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</si>
  <si>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</si>
  <si>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</si>
  <si>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</si>
  <si>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</si>
  <si>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</si>
  <si>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</si>
  <si>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</si>
  <si>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</si>
  <si>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</si>
  <si>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</si>
  <si>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</si>
  <si>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</si>
  <si>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</si>
  <si>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</si>
  <si>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</si>
  <si>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</si>
  <si>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</si>
  <si>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</si>
  <si>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</si>
  <si>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</si>
  <si>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</si>
  <si>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</si>
  <si>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</si>
  <si>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</si>
  <si>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</si>
  <si>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</si>
  <si>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</si>
  <si>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</si>
  <si>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</si>
  <si>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</si>
  <si>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</si>
  <si>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</si>
  <si>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</si>
  <si>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</si>
  <si>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</si>
  <si>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</si>
  <si>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</si>
  <si>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</si>
  <si>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</si>
  <si>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</si>
  <si>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</si>
  <si>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</si>
  <si>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</si>
  <si>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</si>
  <si>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</si>
  <si>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</si>
  <si>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</si>
  <si>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</si>
  <si>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</si>
  <si>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</si>
  <si>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</si>
  <si>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</si>
  <si>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</si>
  <si>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</si>
  <si>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</si>
  <si>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</si>
  <si>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</si>
  <si>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</si>
  <si>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</si>
  <si>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</si>
  <si>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</si>
  <si>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</si>
  <si>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</si>
  <si>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</si>
  <si>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</si>
  <si>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</si>
  <si>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</si>
  <si>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</si>
  <si>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</si>
  <si>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</si>
  <si>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</si>
  <si>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</si>
  <si>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</si>
  <si>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</si>
  <si>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</si>
  <si>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</si>
  <si>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</si>
  <si>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</si>
  <si>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</si>
  <si>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</si>
  <si>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</si>
  <si>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</si>
  <si>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</si>
  <si>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</si>
  <si>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</si>
  <si>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</si>
  <si>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</si>
  <si>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</si>
  <si>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</si>
  <si>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</si>
  <si>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</si>
  <si>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</si>
  <si>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</si>
  <si>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</si>
  <si>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</si>
  <si>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</si>
  <si>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</si>
  <si>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</si>
  <si>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</si>
  <si>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</si>
  <si>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</si>
  <si>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</si>
  <si>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</si>
  <si>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</si>
  <si>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</si>
  <si>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</si>
  <si>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</si>
  <si>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</si>
  <si>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</si>
  <si>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</si>
  <si>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</si>
  <si>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</si>
  <si>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</si>
  <si>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</si>
  <si>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</si>
  <si>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</si>
  <si>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</si>
  <si>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</si>
  <si>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</si>
  <si>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</si>
  <si>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</si>
  <si>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</si>
  <si>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</si>
  <si>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</si>
  <si>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</si>
  <si>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</si>
  <si>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</si>
  <si>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</si>
  <si>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</si>
  <si>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</si>
  <si>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</si>
  <si>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</si>
  <si>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</si>
  <si>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</si>
  <si>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</si>
  <si>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</si>
  <si>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</si>
  <si>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</si>
  <si>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</si>
  <si>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</si>
  <si>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</si>
  <si>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</si>
  <si>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</si>
  <si>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</si>
  <si>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</si>
  <si>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</si>
  <si>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</si>
  <si>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</si>
  <si>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</si>
  <si>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</si>
  <si>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</si>
  <si>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</si>
  <si>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</si>
  <si>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</si>
  <si>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</si>
  <si>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</si>
  <si>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</si>
  <si>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</si>
  <si>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</si>
  <si>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</si>
  <si>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</si>
  <si>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</si>
  <si>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</si>
  <si>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</si>
  <si>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</si>
  <si>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</si>
  <si>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</si>
  <si>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</si>
  <si>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</si>
  <si>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</si>
  <si>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</si>
  <si>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</si>
  <si>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</si>
  <si>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</si>
  <si>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</si>
  <si>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</si>
  <si>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</si>
  <si>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</si>
  <si>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</si>
  <si>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</si>
  <si>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</si>
  <si>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</si>
  <si>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</si>
  <si>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</si>
  <si>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</si>
  <si>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</si>
  <si>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</si>
  <si>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</si>
  <si>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</si>
  <si>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</si>
  <si>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</si>
  <si>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</si>
  <si>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</si>
  <si>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</si>
  <si>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</si>
  <si>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</si>
  <si>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</si>
  <si>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</si>
  <si>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</si>
  <si>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</si>
  <si>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</si>
  <si>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</si>
  <si>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</si>
  <si>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</si>
  <si>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</si>
  <si>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</si>
  <si>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</si>
  <si>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</si>
  <si>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</si>
  <si>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</si>
  <si>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</si>
  <si>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</si>
  <si>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</si>
  <si>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</si>
  <si>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</si>
  <si>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</si>
  <si>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</si>
  <si>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</si>
  <si>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</si>
  <si>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</si>
  <si>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</si>
  <si>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</si>
  <si>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</si>
  <si>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</si>
  <si>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</si>
  <si>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</si>
  <si>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</si>
  <si>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</si>
  <si>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</si>
  <si>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</si>
  <si>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</si>
  <si>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</si>
  <si>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</si>
  <si>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</si>
  <si>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</si>
  <si>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</si>
  <si>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</si>
  <si>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</si>
  <si>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</si>
  <si>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</si>
  <si>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</si>
  <si>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</si>
  <si>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</si>
  <si>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</si>
  <si>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</si>
  <si>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</si>
  <si>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</si>
  <si>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</si>
  <si>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</si>
  <si>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</si>
  <si>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</si>
  <si>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</si>
  <si>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</si>
  <si>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</si>
  <si>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</si>
  <si>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</si>
  <si>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</si>
  <si>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</si>
  <si>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</si>
  <si>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</si>
  <si>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</si>
  <si>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</si>
  <si>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</si>
  <si>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</si>
  <si>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</si>
  <si>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</si>
  <si>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</si>
  <si>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</si>
  <si>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</si>
  <si>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</si>
  <si>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</si>
  <si>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</si>
  <si>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</si>
  <si>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</si>
  <si>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</si>
  <si>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</si>
  <si>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</si>
  <si>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</si>
  <si>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</si>
  <si>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</si>
  <si>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</si>
  <si>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</si>
  <si>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</si>
  <si>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</si>
  <si>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</si>
  <si>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</si>
  <si>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</si>
  <si>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</si>
  <si>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</si>
  <si>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</si>
  <si>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</si>
  <si>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</si>
  <si>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</si>
  <si>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</si>
  <si>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</si>
  <si>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</si>
  <si>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</si>
  <si>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</si>
  <si>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</si>
  <si>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</si>
  <si>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</si>
  <si>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</si>
  <si>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</si>
  <si>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</si>
  <si>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</si>
  <si>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</si>
  <si>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</si>
  <si>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</si>
  <si>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</si>
  <si>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</si>
  <si>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</si>
  <si>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</si>
  <si>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</si>
  <si>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</si>
  <si>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</si>
  <si>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</si>
  <si>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</si>
  <si>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</si>
  <si>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</si>
  <si>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</si>
  <si>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</si>
  <si>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</si>
  <si>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</si>
  <si>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</si>
  <si>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</si>
  <si>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</si>
  <si>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</si>
  <si>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</si>
  <si>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</si>
  <si>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</si>
  <si>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</si>
  <si>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</si>
  <si>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</si>
  <si>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</si>
  <si>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</si>
  <si>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</si>
  <si>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</si>
  <si>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</si>
  <si>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</si>
  <si>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</si>
  <si>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</si>
  <si>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</si>
  <si>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</si>
  <si>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</si>
  <si>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</si>
  <si>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</si>
  <si>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</si>
  <si>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</si>
  <si>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</si>
  <si>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</si>
  <si>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</si>
  <si>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</si>
  <si>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</si>
  <si>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</si>
  <si>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</si>
  <si>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</si>
  <si>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</si>
  <si>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</si>
  <si>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</si>
  <si>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</si>
  <si>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</si>
  <si>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</si>
  <si>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</si>
  <si>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</si>
  <si>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</si>
  <si>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</si>
  <si>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</si>
  <si>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</si>
  <si>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</si>
  <si>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</si>
  <si>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</si>
  <si>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</si>
  <si>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</si>
  <si>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</si>
  <si>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</si>
  <si>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</si>
  <si>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</si>
  <si>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</si>
  <si>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</si>
  <si>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</si>
  <si>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</si>
  <si>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</si>
  <si>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</si>
  <si>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</si>
  <si>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</si>
  <si>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</si>
  <si>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</si>
  <si>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</si>
  <si>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</si>
  <si>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</si>
  <si>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</si>
  <si>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</si>
  <si>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</si>
  <si>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</si>
  <si>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</si>
  <si>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</si>
  <si>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</si>
  <si>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</si>
  <si>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</si>
  <si>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</si>
  <si>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</si>
  <si>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</si>
  <si>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</si>
  <si>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</si>
  <si>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</si>
  <si>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</si>
  <si>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</si>
  <si>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</si>
  <si>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</si>
  <si>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</si>
  <si>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</si>
  <si>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</si>
  <si>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</si>
  <si>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</si>
  <si>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</si>
  <si>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</si>
  <si>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</si>
  <si>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</si>
  <si>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</si>
  <si>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</si>
  <si>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</si>
  <si>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</si>
  <si>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</si>
  <si>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</si>
  <si>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</si>
  <si>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</si>
  <si>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</si>
  <si>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</si>
  <si>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</si>
  <si>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</si>
  <si>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</si>
  <si>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</si>
  <si>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</si>
  <si>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</si>
  <si>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</si>
  <si>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</si>
  <si>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</si>
  <si>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</si>
  <si>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</si>
  <si>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</si>
  <si>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</si>
  <si>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</si>
  <si>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</si>
  <si>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</si>
  <si>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</si>
  <si>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</si>
  <si>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</si>
  <si>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</si>
  <si>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</si>
  <si>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</si>
  <si>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</si>
  <si>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</si>
  <si>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</si>
  <si>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</si>
  <si>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</si>
  <si>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</si>
  <si>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</si>
  <si>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</si>
  <si>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</si>
  <si>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</si>
  <si>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</si>
  <si>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</si>
  <si>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</si>
  <si>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</si>
  <si>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</si>
  <si>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</si>
  <si>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</si>
  <si>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</si>
  <si>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</si>
  <si>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</si>
  <si>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</si>
  <si>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</si>
  <si>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</si>
  <si>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</si>
  <si>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</si>
  <si>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</si>
  <si>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</si>
  <si>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</si>
  <si>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</si>
  <si>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</si>
  <si>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</si>
  <si>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</si>
  <si>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</si>
  <si>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</si>
  <si>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</si>
  <si>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</si>
  <si>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</si>
  <si>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</si>
  <si>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</si>
  <si>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</si>
  <si>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</si>
  <si>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</si>
  <si>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</si>
  <si>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</si>
  <si>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</si>
  <si>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</si>
  <si>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</si>
  <si>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</si>
  <si>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</si>
  <si>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</si>
  <si>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</si>
  <si>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</si>
  <si>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</si>
  <si>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</si>
  <si>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</si>
  <si>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</si>
  <si>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</si>
  <si>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</si>
  <si>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</si>
  <si>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</si>
  <si>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</si>
  <si>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</si>
  <si>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</si>
  <si>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</si>
  <si>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</si>
  <si>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</si>
  <si>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</si>
  <si>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</si>
  <si>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</si>
  <si>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</si>
  <si>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</si>
  <si>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</si>
  <si>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</si>
  <si>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</si>
  <si>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</si>
  <si>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</si>
  <si>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</si>
  <si>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</si>
  <si>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</si>
  <si>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</si>
  <si>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</si>
  <si>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</si>
  <si>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</si>
  <si>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</si>
  <si>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</si>
  <si>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</si>
  <si>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</si>
  <si>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</si>
  <si>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</si>
  <si>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</si>
  <si>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</si>
  <si>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</si>
  <si>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</si>
  <si>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</si>
  <si>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</si>
  <si>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</si>
  <si>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</si>
  <si>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</si>
  <si>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</si>
  <si>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</si>
  <si>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</si>
  <si>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</si>
  <si>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</si>
  <si>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</si>
  <si>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</si>
  <si>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</si>
  <si>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</si>
  <si>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</si>
  <si>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</si>
  <si>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</si>
  <si>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</si>
  <si>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</si>
  <si>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</si>
  <si>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</si>
  <si>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</si>
  <si>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</si>
  <si>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</si>
  <si>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</si>
  <si>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</si>
  <si>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</si>
  <si>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</si>
  <si>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</si>
  <si>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</si>
  <si>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</si>
  <si>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</si>
  <si>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</si>
  <si>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</si>
  <si>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</si>
  <si>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</si>
  <si>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</si>
  <si>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</si>
  <si>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</si>
  <si>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</si>
  <si>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</si>
  <si>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</si>
  <si>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</si>
  <si>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</si>
  <si>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</si>
  <si>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</si>
  <si>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</si>
  <si>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</si>
  <si>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</si>
  <si>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</si>
  <si>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</si>
  <si>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</si>
  <si>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</si>
  <si>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</si>
  <si>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</si>
  <si>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</si>
  <si>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</si>
  <si>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</si>
  <si>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</si>
  <si>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</si>
  <si>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</si>
  <si>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</si>
  <si>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</si>
  <si>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</si>
  <si>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</si>
  <si>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</si>
  <si>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</si>
  <si>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</si>
  <si>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</si>
  <si>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</si>
  <si>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</si>
  <si>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</si>
  <si>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</si>
  <si>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</si>
  <si>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</si>
  <si>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</si>
  <si>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</si>
  <si>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</si>
  <si>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</si>
  <si>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</si>
  <si>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</si>
  <si>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</si>
  <si>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</si>
  <si>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</si>
  <si>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</si>
  <si>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</si>
  <si>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</si>
  <si>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</si>
  <si>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</si>
  <si>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</si>
  <si>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</si>
  <si>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</si>
  <si>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</si>
  <si>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</si>
  <si>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</si>
  <si>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</si>
  <si>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</si>
  <si>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</si>
  <si>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</si>
  <si>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</si>
  <si>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</si>
  <si>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</si>
  <si>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</si>
  <si>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</si>
  <si>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</si>
  <si>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</si>
  <si>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</si>
  <si>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</si>
  <si>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</si>
  <si>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</si>
  <si>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</si>
  <si>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</si>
  <si>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</si>
  <si>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</si>
  <si>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</si>
  <si>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</si>
  <si>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</si>
  <si>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</si>
  <si>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</si>
  <si>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</si>
  <si>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</si>
  <si>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</si>
  <si>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</si>
  <si>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</si>
  <si>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</si>
  <si>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</si>
  <si>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</si>
  <si>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</si>
  <si>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</si>
  <si>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</si>
  <si>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</si>
  <si>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</si>
  <si>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</si>
  <si>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</si>
  <si>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</si>
  <si>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</si>
  <si>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</si>
  <si>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</si>
  <si>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</si>
  <si>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</si>
  <si>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</si>
  <si>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</si>
  <si>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</si>
  <si>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</si>
  <si>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</si>
  <si>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</si>
  <si>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</si>
  <si>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</si>
  <si>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</si>
  <si>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</si>
  <si>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</si>
  <si>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</si>
  <si>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</si>
  <si>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</si>
  <si>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</si>
  <si>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</si>
  <si>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</si>
  <si>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</si>
  <si>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</si>
  <si>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</si>
  <si>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</si>
  <si>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</si>
  <si>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</si>
  <si>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</si>
  <si>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</si>
  <si>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</si>
  <si>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</si>
  <si>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</si>
  <si>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</si>
  <si>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</si>
  <si>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</si>
  <si>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</si>
  <si>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</si>
  <si>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</si>
  <si>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</si>
  <si>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</si>
  <si>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</si>
  <si>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</si>
  <si>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</si>
  <si>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</si>
  <si>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</si>
  <si>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</si>
  <si>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</si>
  <si>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</si>
  <si>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</si>
  <si>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</si>
  <si>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</si>
  <si>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</si>
  <si>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</si>
  <si>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</si>
  <si>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</si>
  <si>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</si>
  <si>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</si>
  <si>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</si>
  <si>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</si>
  <si>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</si>
  <si>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</si>
  <si>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</si>
  <si>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</si>
  <si>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</si>
  <si>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</si>
  <si>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</si>
  <si>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</si>
  <si>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</si>
  <si>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</si>
  <si>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</si>
  <si>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</si>
  <si>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</si>
  <si>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</si>
  <si>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</si>
  <si>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</si>
  <si>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</si>
  <si>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</si>
  <si>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</si>
  <si>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</si>
  <si>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</si>
  <si>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</si>
  <si>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</si>
  <si>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</si>
  <si>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</si>
  <si>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</si>
  <si>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</si>
  <si>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</si>
  <si>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</si>
  <si>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</si>
  <si>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</si>
  <si>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</si>
  <si>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</si>
  <si>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</si>
  <si>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</si>
  <si>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</si>
  <si>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</si>
  <si>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</si>
  <si>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</si>
  <si>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</si>
  <si>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</si>
  <si>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</si>
  <si>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</si>
  <si>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</si>
  <si>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</si>
  <si>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</si>
  <si>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</si>
  <si>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</si>
  <si>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</si>
  <si>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</si>
  <si>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</si>
  <si>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</si>
  <si>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</si>
  <si>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</si>
  <si>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</si>
  <si>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</si>
  <si>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</si>
  <si>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</si>
  <si>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</si>
  <si>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</si>
  <si>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</si>
  <si>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</si>
  <si>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</si>
  <si>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</si>
  <si>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</si>
  <si>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</si>
  <si>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</si>
  <si>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</si>
  <si>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</si>
  <si>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</si>
  <si>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</si>
  <si>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</si>
  <si>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</si>
  <si>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</si>
  <si>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</si>
  <si>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</si>
  <si>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</si>
  <si>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</si>
  <si>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</si>
  <si>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</si>
  <si>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</si>
  <si>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</si>
  <si>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</si>
  <si>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</si>
  <si>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</si>
  <si>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</si>
  <si>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</si>
  <si>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</si>
  <si>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</si>
  <si>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</si>
  <si>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</si>
  <si>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</si>
  <si>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</si>
  <si>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</si>
  <si>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</si>
  <si>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</si>
  <si>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</si>
  <si>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</si>
  <si>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</si>
  <si>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</si>
  <si>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</si>
  <si>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</si>
  <si>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</si>
  <si>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</si>
  <si>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</si>
  <si>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</si>
  <si>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</si>
  <si>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</si>
  <si>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</si>
  <si>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</si>
  <si>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</si>
  <si>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</si>
  <si>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</si>
  <si>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</si>
  <si>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</si>
  <si>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</si>
  <si>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</si>
  <si>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</si>
  <si>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</si>
  <si>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</si>
  <si>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</si>
  <si>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</si>
  <si>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</si>
  <si>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</si>
  <si>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</si>
  <si>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</si>
  <si>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</si>
  <si>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</si>
  <si>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</si>
  <si>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</si>
  <si>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</si>
  <si>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</si>
  <si>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</si>
  <si>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</si>
  <si>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</si>
  <si>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</si>
  <si>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</si>
  <si>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</si>
  <si>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</si>
  <si>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</si>
  <si>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</si>
  <si>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</si>
  <si>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</si>
  <si>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</si>
  <si>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</si>
  <si>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</si>
  <si>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</si>
  <si>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</si>
  <si>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</si>
  <si>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</si>
  <si>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</si>
  <si>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</si>
  <si>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</si>
  <si>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</si>
  <si>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</si>
  <si>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</si>
  <si>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</si>
  <si>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</si>
  <si>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</si>
  <si>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</si>
  <si>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</si>
  <si>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</si>
  <si>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</si>
  <si>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</si>
  <si>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</si>
  <si>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</si>
  <si>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</si>
  <si>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</si>
  <si>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</si>
  <si>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</si>
  <si>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</si>
  <si>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</si>
  <si>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</si>
  <si>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</si>
  <si>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</si>
  <si>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</si>
  <si>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</si>
  <si>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</si>
  <si>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</si>
  <si>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</si>
  <si>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</si>
  <si>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</si>
  <si>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</si>
  <si>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</si>
  <si>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</si>
  <si>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</si>
  <si>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</si>
  <si>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</si>
  <si>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</si>
  <si>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</si>
  <si>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</si>
  <si>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</si>
  <si>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</si>
  <si>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</si>
  <si>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</si>
  <si>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</si>
  <si>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</si>
  <si>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</si>
  <si>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</si>
  <si>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</si>
  <si>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</si>
  <si>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</si>
  <si>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</si>
  <si>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</si>
  <si>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</si>
  <si>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</si>
  <si>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</si>
  <si>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</si>
  <si>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</si>
  <si>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</si>
  <si>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</si>
  <si>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</si>
  <si>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</si>
  <si>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</si>
  <si>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</si>
  <si>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</si>
  <si>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</si>
  <si>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</si>
  <si>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</si>
  <si>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</si>
  <si>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</si>
  <si>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</si>
  <si>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</si>
  <si>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</si>
  <si>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</si>
  <si>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</si>
  <si>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</si>
  <si>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</si>
  <si>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</si>
  <si>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</si>
  <si>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</si>
  <si>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</si>
  <si>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</si>
  <si>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</si>
  <si>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</si>
  <si>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</si>
  <si>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</si>
  <si>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</si>
  <si>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</si>
  <si>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</si>
  <si>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</si>
  <si>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</si>
  <si>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</si>
  <si>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</si>
  <si>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</si>
  <si>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</si>
  <si>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</si>
  <si>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</si>
  <si>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</si>
  <si>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</si>
  <si>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</si>
  <si>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</si>
  <si>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</si>
  <si>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</si>
  <si>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</si>
  <si>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</si>
  <si>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</si>
  <si>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</si>
  <si>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</si>
  <si>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</si>
  <si>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</si>
  <si>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</si>
  <si>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</si>
  <si>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</si>
  <si>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</si>
  <si>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</si>
  <si>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</si>
  <si>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</si>
  <si>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</si>
  <si>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</si>
  <si>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</si>
  <si>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</si>
  <si>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</si>
  <si>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</si>
  <si>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</si>
  <si>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</si>
  <si>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</si>
  <si>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</si>
  <si>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</si>
  <si>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</si>
  <si>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</si>
  <si>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</si>
  <si>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</si>
  <si>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</si>
  <si>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</si>
  <si>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</si>
  <si>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</si>
  <si>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</si>
  <si>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</si>
  <si>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</si>
  <si>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</si>
  <si>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</si>
  <si>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</si>
  <si>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</si>
  <si>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</si>
  <si>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</si>
  <si>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</si>
  <si>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</si>
  <si>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</si>
  <si>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</si>
  <si>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</si>
  <si>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</si>
  <si>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</si>
  <si>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</si>
  <si>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</si>
  <si>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</si>
  <si>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</si>
  <si>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</si>
  <si>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</si>
  <si>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</si>
  <si>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</si>
  <si>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</si>
  <si>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</si>
  <si>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</si>
  <si>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</si>
  <si>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</si>
  <si>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</si>
  <si>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</si>
  <si>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</si>
  <si>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</si>
  <si>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</si>
  <si>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</si>
  <si>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</si>
  <si>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</si>
  <si>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</si>
  <si>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</si>
  <si>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</si>
  <si>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</si>
  <si>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</si>
  <si>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</si>
  <si>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</si>
  <si>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</si>
  <si>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</si>
  <si>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</si>
  <si>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</si>
  <si>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</si>
  <si>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</si>
  <si>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</si>
  <si>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</si>
  <si>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</si>
  <si>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</si>
  <si>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</si>
  <si>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</si>
  <si>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</si>
  <si>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</si>
  <si>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</si>
  <si>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</si>
  <si>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</si>
  <si>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</si>
  <si>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</si>
  <si>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</si>
  <si>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</si>
  <si>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</si>
  <si>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</si>
  <si>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</si>
  <si>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</si>
  <si>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</si>
  <si>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</si>
  <si>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</si>
  <si>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</si>
  <si>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</si>
  <si>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</si>
  <si>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</si>
  <si>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</si>
  <si>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</si>
  <si>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</si>
  <si>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</si>
  <si>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</si>
  <si>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</si>
  <si>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</si>
  <si>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</si>
  <si>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</si>
  <si>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</si>
  <si>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</si>
  <si>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</si>
  <si>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</si>
  <si>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</si>
  <si>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</si>
  <si>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</si>
  <si>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</si>
  <si>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</si>
  <si>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</si>
  <si>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</si>
  <si>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</si>
  <si>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</si>
  <si>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</si>
  <si>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</si>
  <si>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</si>
  <si>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</si>
  <si>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</si>
  <si>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</si>
  <si>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</si>
  <si>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</si>
  <si>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</si>
  <si>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</si>
  <si>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</si>
  <si>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</si>
  <si>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</si>
  <si>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</si>
  <si>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</si>
  <si>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</si>
  <si>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</si>
  <si>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</si>
  <si>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</si>
  <si>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</si>
  <si>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</si>
  <si>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</si>
  <si>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</si>
  <si>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</si>
  <si>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</si>
  <si>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</si>
  <si>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</si>
  <si>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</si>
  <si>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</si>
  <si>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</si>
  <si>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</si>
  <si>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PCM-20251202-00001397</t>
  </si>
  <si>
    <t>again down EM team at site</t>
  </si>
  <si>
    <t>PCM-20251202-00001441</t>
  </si>
  <si>
    <t>USF site access at night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</si>
  <si>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</si>
  <si>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</si>
  <si>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</si>
  <si>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</si>
  <si>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</si>
  <si>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</si>
  <si>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</si>
  <si>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</si>
  <si>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</si>
  <si>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</si>
  <si>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</si>
  <si>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</si>
  <si>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</si>
  <si>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</si>
  <si>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</si>
  <si>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</si>
  <si>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</si>
  <si>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</si>
  <si>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</si>
  <si>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</si>
  <si>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</si>
  <si>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</si>
  <si>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</si>
  <si>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</si>
  <si>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</si>
  <si>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</si>
  <si>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</si>
  <si>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</si>
  <si>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</si>
  <si>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</si>
  <si>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</si>
  <si>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</si>
  <si>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</si>
  <si>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</si>
  <si>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</si>
  <si>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</si>
  <si>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</si>
  <si>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</si>
  <si>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</si>
  <si>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</si>
  <si>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</si>
  <si>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</si>
  <si>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</si>
  <si>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</si>
  <si>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</si>
  <si>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</si>
  <si>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</si>
  <si>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</si>
  <si>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</si>
  <si>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</si>
  <si>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</si>
  <si>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</si>
  <si>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</si>
  <si>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</si>
  <si>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</si>
  <si>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</si>
  <si>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</si>
  <si>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</si>
  <si>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</si>
  <si>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</si>
  <si>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</si>
  <si>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</si>
  <si>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</si>
  <si>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</si>
  <si>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</si>
  <si>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</si>
  <si>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</si>
  <si>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</si>
  <si>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</si>
  <si>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</si>
  <si>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</si>
  <si>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</si>
  <si>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</si>
  <si>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</si>
  <si>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</si>
  <si>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</si>
  <si>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</si>
  <si>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</si>
  <si>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</si>
  <si>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</si>
  <si>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</si>
  <si>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</si>
  <si>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</si>
  <si>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</si>
  <si>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PCM-20251202-00001389</t>
  </si>
  <si>
    <t>SCECO issue in area located the site and team facing access PG problem no parking , with estimated time 1an hour to solve the power issue</t>
  </si>
  <si>
    <t>PCM-20251202-00001532</t>
  </si>
  <si>
    <t xml:space="preserve">ETA 50 min </t>
  </si>
  <si>
    <t xml:space="preserve"> PCM-20250215-00000830 </t>
  </si>
  <si>
    <t>LTE site still down and  site located in aramco area access issue need special permission</t>
  </si>
  <si>
    <t>PCM-20251202-00001375</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</si>
  <si>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</si>
  <si>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</si>
  <si>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</si>
  <si>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</si>
  <si>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</si>
  <si>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</si>
  <si>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</si>
  <si>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</si>
  <si>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</si>
  <si>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PCM-20251202-00001528</t>
  </si>
  <si>
    <t xml:space="preserve">Site under Night Access Issue , Team will check early morning </t>
  </si>
  <si>
    <t>PCM-20251202-00001552</t>
  </si>
  <si>
    <t xml:space="preserve">team need 60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</si>
</sst>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1" totalsRowShown="0" headerRowDxfId="172" dataDxfId="171" headerRowBorderDxfId="169" tableBorderDxfId="170" totalsRowBorderDxfId="168">
  <autoFilter ref="A1:L2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5" dataDxfId="154" headerRowBorderDxfId="152" tableBorderDxfId="153" totalsRowBorderDxfId="151">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5" totalsRowShown="0" headerRowDxfId="62" dataDxfId="61" headerRowBorderDxfId="59" tableBorderDxfId="60">
  <autoFilter ref="A1:L9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1" totalsRowShown="0" headerRowDxfId="46" dataDxfId="45" headerRowBorderDxfId="43" tableBorderDxfId="44" totalsRowBorderDxfId="42">
  <autoFilter ref="A1:L2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29" dataDxfId="28" headerRowBorderDxfId="26" tableBorderDxfId="27">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8" totalsRowShown="0" headerRowDxfId="13" tableBorderDxfId="12">
  <autoFilter ref="A1:L45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1"/>
  <sheetViews>
    <sheetView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330.94422233795922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8948</v>
      </c>
      <c r="E3" s="127" t="s">
        <v>39106</v>
      </c>
      <c r="F3" s="73">
        <v>45993.863668981481</v>
      </c>
      <c r="G3" s="125">
        <f ca="1">IFERROR(NOW()-F3,"-")</f>
        <v>2.8979050926864147E-2</v>
      </c>
      <c r="H3" s="126">
        <v>45993.752152777779</v>
      </c>
      <c r="I3" s="128" t="str">
        <f>IFERROR(VLOOKUP(D3,DB!A:F,6,0),"")</f>
        <v>SCECO</v>
      </c>
      <c r="J3" s="128" t="str">
        <f>IFERROR(VLOOKUP(D3,DB!A:G,7,0),"")</f>
        <v>Dead</v>
      </c>
      <c r="K3" s="124" t="s">
        <v>39109</v>
      </c>
      <c r="L3" s="123" t="str">
        <f>IFERROR(VLOOKUP(D3,DB!A:I,9,0),"")</f>
        <v>Latis</v>
      </c>
    </row>
    <row r="4" spans="1:15" s="61" customFormat="1" ht="15" customHeight="1">
      <c r="A4" s="129" t="s">
        <v>39110</v>
      </c>
      <c r="B4" s="128" t="str">
        <f>IFERROR(VLOOKUP(D4,DB!A:K,11,0),"")</f>
        <v>R1</v>
      </c>
      <c r="C4" s="128">
        <v>1</v>
      </c>
      <c r="D4" s="56" t="s">
        <v>21711</v>
      </c>
      <c r="E4" s="127" t="s">
        <v>39106</v>
      </c>
      <c r="F4" s="73">
        <v>45993.783078703702</v>
      </c>
      <c r="G4" s="125">
        <f ca="1">IFERROR(NOW()-F4,"-")</f>
        <v>0.10956956018344499</v>
      </c>
      <c r="H4" s="126">
        <v>45993.783067129632</v>
      </c>
      <c r="I4" s="128" t="str">
        <f>IFERROR(VLOOKUP(D4,DB!A:F,6,0),"")</f>
        <v>Generator-SG</v>
      </c>
      <c r="J4" s="128" t="str">
        <f>IFERROR(VLOOKUP(D4,DB!A:G,7,0),"")</f>
        <v>Vandalized</v>
      </c>
      <c r="K4" s="124" t="s">
        <v>39111</v>
      </c>
      <c r="L4" s="123" t="str">
        <f>IFERROR(VLOOKUP(D4,DB!A:I,9,0),"")</f>
        <v>Latis</v>
      </c>
    </row>
    <row r="5" spans="1:15" s="61" customFormat="1" ht="15" customHeight="1">
      <c r="A5" s="129"/>
      <c r="B5" s="128" t="str">
        <f>IFERROR(VLOOKUP(D5,DB!A:K,11,0),"")</f>
        <v/>
      </c>
      <c r="C5" s="128"/>
      <c r="D5" s="56"/>
      <c r="E5" s="127"/>
      <c r="F5" s="73"/>
      <c r="G5" s="125">
        <f ca="1">IFERROR(NOW()-F5,"-")</f>
        <v>45993.892648263885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45993.892648263885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45993.892648263885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45993.892648263885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45993.892648263885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45993.892648263885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45993.892648263885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45993.892648263885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45993.892648263885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45993.892648263885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45993.892648263885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45993.892648263885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45993.892648263885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45993.892648263885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45993.892648263885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45993.892648263885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45993.892648263885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45993.892648263885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45993.892648263885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45993.892648263885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45993.892648263885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45993.892648263885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45993.892648263885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45993.892648263885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45993.892648263885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45993.892648263885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45993.892648263885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45993.892648263885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45993.892648263885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45993.892648263885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45993.892648263885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45993.892648263885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45993.892648263885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45993.892648263885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45993.892648263885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45993.892648263885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45993.892648263885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45993.892648263885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45993.892648263885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45993.892648263885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45993.892648263885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45993.892648263885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45993.892648263885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45993.892648263885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45993.892648263885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45993.892648263885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45993.892648263885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45993.892648263885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45993.892648263885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45993.892648263885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45993.892648263885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45993.892648263885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45993.892648263885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45993.892648263885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45993.892648263885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45993.892648263885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45993.892648263885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45993.892648263885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45993.892648263885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45993.892648263885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45993.892648263885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45993.892648263885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45993.892648263885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45993.892648263885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45993.892648263885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45993.892648263885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45993.892648263885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45993.892648263885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45993.892648263885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45993.892648263885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45993.892648263885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45993.892648263885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45993.892648263885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45993.892648263885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45993.892648263885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45993.892648263885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45993.892648263885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45993.892648263885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45993.892648263885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45993.892648263885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45993.892648263885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45993.892648263885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45993.892648263885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45993.892648263885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45993.892648263885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45993.892648263885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45993.892648263885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45993.892648263885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45993.892648263885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45993.892648263885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45993.892648263885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45993.892648263885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45993.892648263885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45993.892648263885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45993.892648263885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45993.892648263885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45993.892648263885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45993.892648263885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45993.892648263885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45993.892648263885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45993.892648263885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45993.892648263885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45993.892648263885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45993.892648263885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45993.892648263885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45993.892648263885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45993.892648263885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45993.892648263885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45993.892648263885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45993.892648263885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45993.892648263885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45993.892648263885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45993.892648263885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45993.892648263885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45993.892648263885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45993.892648263885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45993.892648263885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45993.892648263885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45993.892648263885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45993.892648263885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45993.892648263885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45993.892648263885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45993.892648263885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45993.892648263885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45993.892648263885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45993.892648263885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45993.892648263885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45993.892648263885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45993.892648263885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45993.892648263885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45993.892648263885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45993.892648263885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45993.892648263885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45993.892648263885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45993.892648263885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45993.892648263885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45993.892648263885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45993.892648263885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45993.892648263885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45993.892648263885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45993.892648263885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45993.892648263885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45993.892648263885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45993.892648263885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45993.892648263885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45993.892648263885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45993.892648263885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45993.892648263885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45993.892648263885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45993.892648263885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45993.892648263885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45993.892648263885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45993.892648263885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45993.892648263885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45993.892648263885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45993.892648263885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45993.892648263885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45993.892648263885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45993.892648263885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45993.892648263885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45993.892648263885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45993.892648263885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45993.892648263885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45993.892648263885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45993.892648263885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45993.892648263885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45993.892648263885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45993.892648263885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45993.892648263885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45993.892648263885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45993.892648263885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45993.892648263885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45993.892648263885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45993.892648263885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45993.892648263885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45993.892648263885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45993.892648263885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45993.892648263885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45993.892648263885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45993.892648263885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45993.892648263885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45993.892648263885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45993.892648263885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45993.892648263885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45993.892648263885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45993.892648263885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45993.892648263885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45993.892648263885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45993.892648263885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45993.892648263885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45993.892648263885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45993.892648263885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45993.892648263885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45993.892648263885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45993.892648263885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45993.892648263885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45993.892648263885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45993.892648263885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45993.892648263885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45993.892648263885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45993.892648263885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45993.892648263885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45993.892648263885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45993.892648263885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45993.892648263885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45993.892648263885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45993.892648263885</v>
      </c>
      <c r="H211" s="126"/>
      <c r="I211" s="128" t="str">
        <f>IFERROR(VLOOKUP(D211,DB!A:F,6,0),"")</f>
        <v/>
      </c>
      <c r="J211" s="128" t="str">
        <f>IFERROR(VLOOKUP(D211,DB!A:G,7,0),"")</f>
        <v/>
      </c>
      <c r="K211" s="124"/>
      <c r="L211" s="123" t="str">
        <f>IFERROR(VLOOKUP(D211,DB!A:I,9,0),"")</f>
        <v/>
      </c>
    </row>
  </sheetData>
  <customSheetViews>
    <customSheetView guid="{F6042A99-DD27-4453-835D-0834D95730CC}" filter="1" showAutoFilter="1">
      <pageMargins left="0" right="0" top="0" bottom="0" header="0" footer="0"/>
      <autoFilter ref="B1:M1" xr:uid="{BFE7A86B-672E-4BF9-BEC7-DDFC9E0DD95B}"/>
    </customSheetView>
  </customSheetViews>
  <dataValidations count="2">
    <dataValidation allowBlank="1" showInputMessage="1" showErrorMessage="1" sqref="E1" xr:uid="{5DBA255D-CDD9-49FB-AD3C-AF70AB4EE696}"/>
    <dataValidation type="list" allowBlank="1" showInputMessage="1" showErrorMessage="1" sqref="E2:E2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39112</v>
      </c>
      <c r="N1" s="84" t="s">
        <v>39113</v>
      </c>
      <c r="O1" s="84" t="s">
        <v>39114</v>
      </c>
      <c r="P1" s="84" t="s">
        <v>39115</v>
      </c>
      <c r="Q1" s="84" t="s">
        <v>39116</v>
      </c>
      <c r="R1" s="84" t="s">
        <v>39117</v>
      </c>
      <c r="S1" s="84" t="s">
        <v>39118</v>
      </c>
      <c r="T1" s="84" t="s">
        <v>39119</v>
      </c>
      <c r="U1" s="84" t="s">
        <v>39120</v>
      </c>
      <c r="V1" s="84" t="s">
        <v>39121</v>
      </c>
      <c r="W1" s="84" t="s">
        <v>39122</v>
      </c>
      <c r="X1" s="84" t="s">
        <v>39123</v>
      </c>
      <c r="Y1" s="84" t="s">
        <v>39124</v>
      </c>
      <c r="Z1" s="84" t="s">
        <v>39125</v>
      </c>
      <c r="AA1" s="84" t="s">
        <v>39126</v>
      </c>
      <c r="AB1" s="84" t="s">
        <v>39127</v>
      </c>
      <c r="AC1" s="84" t="s">
        <v>39128</v>
      </c>
      <c r="AD1" s="84" t="s">
        <v>39129</v>
      </c>
      <c r="AE1" s="84" t="s">
        <v>39130</v>
      </c>
      <c r="AF1" s="84" t="s">
        <v>39131</v>
      </c>
      <c r="AG1" s="84" t="s">
        <v>39132</v>
      </c>
      <c r="AH1" s="84" t="s">
        <v>39133</v>
      </c>
      <c r="AI1" s="84" t="s">
        <v>39134</v>
      </c>
      <c r="AJ1" s="84" t="s">
        <v>39135</v>
      </c>
      <c r="AK1" s="84" t="s">
        <v>39136</v>
      </c>
      <c r="AL1" s="84" t="s">
        <v>39137</v>
      </c>
      <c r="AM1" s="84" t="s">
        <v>39138</v>
      </c>
      <c r="AN1" s="84" t="s">
        <v>39139</v>
      </c>
      <c r="AO1" s="84" t="s">
        <v>39140</v>
      </c>
      <c r="AP1" s="84" t="s">
        <v>39141</v>
      </c>
      <c r="AQ1" s="84" t="s">
        <v>39142</v>
      </c>
      <c r="AR1" s="84" t="s">
        <v>39143</v>
      </c>
      <c r="AS1" s="84" t="s">
        <v>39144</v>
      </c>
      <c r="AT1" s="84" t="s">
        <v>39145</v>
      </c>
      <c r="AU1" s="84" t="s">
        <v>39146</v>
      </c>
      <c r="AV1" s="84" t="s">
        <v>39147</v>
      </c>
      <c r="AW1" s="84" t="s">
        <v>39148</v>
      </c>
      <c r="AX1" s="84" t="s">
        <v>39149</v>
      </c>
      <c r="AY1" s="84" t="s">
        <v>39150</v>
      </c>
      <c r="AZ1" s="84" t="s">
        <v>39151</v>
      </c>
      <c r="BA1" s="84" t="s">
        <v>39152</v>
      </c>
      <c r="BB1" s="84" t="s">
        <v>39153</v>
      </c>
      <c r="BC1" s="84" t="s">
        <v>39154</v>
      </c>
      <c r="BD1" s="84" t="s">
        <v>39155</v>
      </c>
      <c r="BE1" s="84" t="s">
        <v>39156</v>
      </c>
      <c r="BF1" s="84" t="s">
        <v>39157</v>
      </c>
      <c r="BG1" s="84" t="s">
        <v>39158</v>
      </c>
      <c r="BH1" s="84" t="s">
        <v>39159</v>
      </c>
      <c r="BI1" s="84" t="s">
        <v>39160</v>
      </c>
      <c r="BJ1" s="84" t="s">
        <v>39161</v>
      </c>
      <c r="BK1" s="84" t="s">
        <v>39162</v>
      </c>
      <c r="BL1" s="84" t="s">
        <v>39163</v>
      </c>
      <c r="BM1" s="84" t="s">
        <v>39164</v>
      </c>
      <c r="BN1" s="84" t="s">
        <v>39165</v>
      </c>
      <c r="BO1" s="84" t="s">
        <v>39166</v>
      </c>
      <c r="BP1" s="84" t="s">
        <v>39167</v>
      </c>
      <c r="BQ1" s="84" t="s">
        <v>39168</v>
      </c>
      <c r="BR1" s="84" t="s">
        <v>39169</v>
      </c>
      <c r="BS1" s="84" t="s">
        <v>39170</v>
      </c>
      <c r="BT1" s="84" t="s">
        <v>39171</v>
      </c>
      <c r="BU1" s="84" t="s">
        <v>39172</v>
      </c>
      <c r="BV1" s="84" t="s">
        <v>39173</v>
      </c>
      <c r="BW1" s="84" t="s">
        <v>39174</v>
      </c>
      <c r="BX1" s="84" t="s">
        <v>39175</v>
      </c>
      <c r="BY1" s="84" t="s">
        <v>39176</v>
      </c>
      <c r="BZ1" s="84" t="s">
        <v>39177</v>
      </c>
      <c r="CA1" s="84" t="s">
        <v>39178</v>
      </c>
      <c r="CB1" s="84" t="s">
        <v>39179</v>
      </c>
      <c r="CC1" s="84" t="s">
        <v>39180</v>
      </c>
      <c r="CD1" s="84" t="s">
        <v>39181</v>
      </c>
      <c r="CE1" s="84" t="s">
        <v>39182</v>
      </c>
      <c r="CF1" s="84" t="s">
        <v>39183</v>
      </c>
      <c r="CG1" s="84" t="s">
        <v>39184</v>
      </c>
      <c r="CH1" s="84" t="s">
        <v>39185</v>
      </c>
      <c r="CI1" s="84" t="s">
        <v>39186</v>
      </c>
      <c r="CJ1" s="84" t="s">
        <v>39187</v>
      </c>
    </row>
    <row r="2" spans="1:88" s="115" customFormat="1" ht="31.5" customHeight="1">
      <c r="A2" s="58" t="s">
        <v>39188</v>
      </c>
      <c r="B2" s="58" t="s">
        <v>27</v>
      </c>
      <c r="C2" s="58">
        <v>1</v>
      </c>
      <c r="D2" s="58" t="s">
        <v>19608</v>
      </c>
      <c r="E2" s="81" t="s">
        <v>39189</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168.89281030092388</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9.5052292824038886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39196</v>
      </c>
      <c r="B5" s="18" t="str">
        <f>IFERROR(VLOOKUP(D5,DB!A:K,11,0),"")</f>
        <v>R2</v>
      </c>
      <c r="C5" s="18">
        <v>1</v>
      </c>
      <c r="D5" s="18" t="s">
        <v>22180</v>
      </c>
      <c r="E5" s="99" t="s">
        <v>39189</v>
      </c>
      <c r="F5" s="100">
        <v>45993.751400462963</v>
      </c>
      <c r="G5" s="101">
        <f ca="1">IFERROR(NOW()-F5,"-")</f>
        <v>0.14124780092242872</v>
      </c>
      <c r="H5" s="100">
        <v>45993.745127314818</v>
      </c>
      <c r="I5" s="18" t="str">
        <f>IFERROR(VLOOKUP(D5,DB!A:F,6,0),"")</f>
        <v>SCECO</v>
      </c>
      <c r="J5" s="18" t="str">
        <f>IFERROR(VLOOKUP(D5,DB!A:G,7,0),"")</f>
        <v>In progress</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39198</v>
      </c>
      <c r="B6" s="18" t="str">
        <f>IFERROR(VLOOKUP(D6,DB!A:K,11,0),"")</f>
        <v>R2</v>
      </c>
      <c r="C6" s="18">
        <v>1</v>
      </c>
      <c r="D6" s="18" t="s">
        <v>25373</v>
      </c>
      <c r="E6" s="99" t="s">
        <v>39106</v>
      </c>
      <c r="F6" s="100">
        <v>45993.841331018521</v>
      </c>
      <c r="G6" s="101">
        <f ca="1">IFERROR(NOW()-F6,"-")</f>
        <v>5.1317245364771225E-2</v>
      </c>
      <c r="H6" s="100">
        <v>45993.835775462961</v>
      </c>
      <c r="I6" s="18" t="str">
        <f>IFERROR(VLOOKUP(D6,DB!A:F,6,0),"")</f>
        <v>Generator-SG</v>
      </c>
      <c r="J6" s="18" t="str">
        <f>IFERROR(VLOOKUP(D6,DB!A:G,7,0),"")</f>
        <v>In progress</v>
      </c>
      <c r="K6" s="19" t="s">
        <v>39199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45993.892648263885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9"/>
      <c r="E8" s="99"/>
      <c r="F8" s="100"/>
      <c r="G8" s="101">
        <f ca="1">IFERROR(NOW()-F8,"-")</f>
        <v>45993.892648263885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45993.892648263885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45993.892648263885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45993.892648263885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R2</v>
      </c>
      <c r="C12" s="18"/>
      <c r="D12" s="18" t="s">
        <v>9058</v>
      </c>
      <c r="E12" s="99"/>
      <c r="F12" s="100"/>
      <c r="G12" s="101">
        <f ca="1">IFERROR(NOW()-F12,"-")</f>
        <v>45993.892648263885</v>
      </c>
      <c r="H12" s="100"/>
      <c r="I12" s="18" t="str">
        <f>IFERROR(VLOOKUP(D12,DB!A:F,6,0),"")</f>
        <v>SCECO</v>
      </c>
      <c r="J12" s="18" t="str">
        <f>IFERROR(VLOOKUP(D12,DB!A:G,7,0),"")</f>
        <v>Dead</v>
      </c>
      <c r="K12" s="19"/>
      <c r="L12" s="18" t="str">
        <f>IFERROR(VLOOKUP(D12,DB!A:I,9,0),"")</f>
        <v>Latis</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45993.892648263885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45993.892648263885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45993.892648263885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45993.892648263885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45993.892648263885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45993.892648263885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45993.892648263885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45993.892648263885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45993.892648263885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45993.892648263885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45993.892648263885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45993.892648263885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45993.892648263885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45993.892648263885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45993.892648263885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45993.892648263885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45993.892648263885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45993.892648263885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45993.892648263885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45993.892648263885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45993.892648263885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45993.892648263885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45993.892648263885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45993.892648263885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45993.892648263885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45993.892648263885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45993.892648263885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45993.892648263885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45993.892648263885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45993.892648263885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45993.892648263885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45993.892648263885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45993.892648263885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45993.892648263885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45993.892648263885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45993.892648263885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5"/>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t="str">
        <f>IFERROR(VLOOKUP(#REF!,DB!#REF!,7,0),"")</f>
        <v/>
      </c>
      <c r="E2" s="18"/>
      <c r="F2" s="20"/>
      <c r="G2" s="21">
        <f t="shared" ref="G2:G24" ca="1" si="0">IFERROR(NOW()-F2,"-")</f>
        <v>45993.892648263885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45993.892648263885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45993.892648263885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45993.892648263885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45993.892648263885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45993.892648263885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45993.892648263885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45993.892648263885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45993.892648263885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45993.892648263885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45993.892648263885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45993.892648263885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45993.892648263885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45993.892648263885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45993.892648263885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45993.892648263885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45993.892648263885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45993.892648263885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45993.892648263885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45993.892648263885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45993.892648263885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45993.892648263885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45993.892648263885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ref="G25:G88" ca="1" si="1">IFERROR(NOW()-F25,"-")</f>
        <v>45993.892648263885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45993.892648263885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45993.892648263885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45993.892648263885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45993.892648263885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45993.892648263885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45993.892648263885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45993.892648263885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45993.892648263885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45993.892648263885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45993.892648263885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45993.892648263885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45993.892648263885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45993.892648263885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45993.892648263885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45993.892648263885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45993.892648263885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45993.892648263885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45993.892648263885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45993.892648263885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45993.892648263885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45993.892648263885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45993.892648263885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45993.892648263885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45993.892648263885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45993.892648263885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45993.892648263885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45993.892648263885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45993.892648263885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45993.892648263885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45993.892648263885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45993.892648263885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45993.892648263885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45993.892648263885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45993.892648263885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45993.892648263885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45993.892648263885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45993.892648263885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45993.892648263885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45993.892648263885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45993.892648263885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45993.892648263885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45993.892648263885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45993.892648263885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45993.892648263885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45993.892648263885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45993.892648263885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45993.892648263885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45993.892648263885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45993.892648263885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45993.892648263885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45993.892648263885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45993.892648263885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45993.892648263885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45993.892648263885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45993.892648263885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45993.892648263885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45993.892648263885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45993.892648263885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45993.892648263885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45993.892648263885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45993.892648263885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45993.892648263885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45993.892648263885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ref="G89:G152" ca="1" si="2">IFERROR(NOW()-F89,"-")</f>
        <v>45993.892648263885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45993.892648263885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45993.892648263885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45993.892648263885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45993.892648263885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45993.892648263885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45993.892648263885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45993.892648263885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45993.892648263885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45993.892648263885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45993.892648263885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45993.892648263885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45993.892648263885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45993.892648263885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45993.892648263885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45993.892648263885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45993.892648263885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45993.892648263885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45993.892648263885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45993.892648263885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45993.892648263885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45993.892648263885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45993.892648263885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45993.892648263885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45993.892648263885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45993.892648263885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45993.892648263885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45993.892648263885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45993.892648263885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45993.892648263885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45993.892648263885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45993.892648263885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45993.892648263885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45993.892648263885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45993.892648263885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45993.892648263885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45993.892648263885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45993.892648263885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45993.892648263885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45993.892648263885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45993.892648263885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45993.892648263885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45993.892648263885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45993.892648263885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45993.892648263885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45993.892648263885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45993.892648263885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45993.892648263885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45993.892648263885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45993.892648263885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45993.892648263885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45993.892648263885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45993.892648263885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45993.892648263885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45993.892648263885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45993.892648263885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45993.892648263885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45993.892648263885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45993.892648263885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45993.892648263885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45993.892648263885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45993.892648263885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45993.892648263885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45993.892648263885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ref="G153:G216" ca="1" si="3">IFERROR(NOW()-F153,"-")</f>
        <v>45993.892648263885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45993.892648263885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45993.892648263885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45993.892648263885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45993.892648263885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45993.892648263885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45993.892648263885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45993.892648263885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45993.892648263885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45993.892648263885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45993.892648263885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45993.892648263885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45993.892648263885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45993.892648263885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45993.892648263885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45993.892648263885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45993.892648263885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45993.892648263885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45993.892648263885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45993.892648263885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45993.892648263885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45993.892648263885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45993.892648263885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45993.892648263885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45993.892648263885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45993.892648263885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45993.892648263885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45993.892648263885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45993.892648263885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45993.892648263885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45993.892648263885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45993.892648263885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45993.892648263885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45993.892648263885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45993.892648263885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45993.892648263885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45993.892648263885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45993.892648263885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45993.892648263885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45993.892648263885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45993.892648263885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45993.892648263885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45993.892648263885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45993.892648263885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45993.892648263885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45993.892648263885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45993.892648263885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45993.892648263885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45993.892648263885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45993.892648263885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45993.892648263885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45993.892648263885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45993.892648263885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45993.892648263885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45993.892648263885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45993.892648263885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45993.892648263885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45993.892648263885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45993.892648263885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45993.892648263885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45993.892648263885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45993.892648263885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45993.892648263885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45993.892648263885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ref="G217:G280" ca="1" si="4">IFERROR(NOW()-F217,"-")</f>
        <v>45993.892648263885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45993.892648263885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45993.892648263885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45993.892648263885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45993.892648263885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45993.892648263885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45993.892648263885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45993.892648263885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45993.892648263885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45993.892648263885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45993.892648263885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45993.892648263885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45993.892648263885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45993.892648263885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45993.892648263885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45993.892648263885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45993.892648263885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45993.892648263885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45993.892648263885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45993.892648263885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45993.892648263885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45993.892648263885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45993.892648263885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45993.892648263885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45993.892648263885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45993.892648263885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45993.892648263885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45993.892648263885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45993.892648263885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45993.892648263885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45993.892648263885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45993.892648263885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45993.892648263885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45993.892648263885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45993.892648263885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45993.892648263885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45993.892648263885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45993.892648263885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45993.892648263885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45993.892648263885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45993.892648263885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45993.892648263885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45993.892648263885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45993.892648263885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45993.892648263885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45993.892648263885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45993.892648263885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45993.892648263885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45993.892648263885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45993.892648263885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45993.892648263885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45993.892648263885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45993.892648263885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45993.892648263885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45993.892648263885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45993.892648263885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45993.892648263885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45993.892648263885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45993.892648263885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45993.892648263885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45993.892648263885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45993.892648263885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45993.892648263885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45993.892648263885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ref="G281:G344" ca="1" si="5">IFERROR(NOW()-F281,"-")</f>
        <v>45993.892648263885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45993.892648263885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45993.892648263885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45993.892648263885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45993.892648263885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45993.892648263885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45993.892648263885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45993.892648263885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45993.892648263885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45993.892648263885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45993.892648263885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45993.892648263885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45993.892648263885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45993.892648263885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45993.892648263885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45993.892648263885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45993.892648263885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45993.892648263885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45993.892648263885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45993.892648263885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45993.892648263885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45993.892648263885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45993.892648263885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45993.892648263885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45993.892648263885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45993.892648263885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45993.892648263885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45993.892648263885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45993.892648263885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45993.892648263885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45993.892648263885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45993.892648263885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45993.892648263885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45993.892648263885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45993.892648263885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45993.892648263885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45993.892648263885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45993.892648263885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45993.892648263885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45993.892648263885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45993.892648263885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45993.892648263885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45993.892648263885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45993.892648263885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45993.892648263885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45993.892648263885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45993.892648263885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45993.892648263885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45993.892648263885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45993.892648263885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45993.892648263885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45993.892648263885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45993.892648263885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45993.892648263885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45993.892648263885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45993.892648263885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45993.892648263885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45993.892648263885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45993.892648263885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45993.892648263885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45993.892648263885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45993.892648263885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45993.892648263885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45993.892648263885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ref="G345:G408" ca="1" si="6">IFERROR(NOW()-F345,"-")</f>
        <v>45993.892648263885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45993.892648263885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45993.892648263885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45993.892648263885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45993.892648263885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45993.892648263885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45993.892648263885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45993.892648263885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45993.892648263885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45993.892648263885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45993.892648263885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45993.892648263885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45993.892648263885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45993.892648263885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45993.892648263885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45993.892648263885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45993.892648263885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45993.892648263885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45993.892648263885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45993.892648263885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45993.892648263885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45993.892648263885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45993.892648263885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45993.892648263885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45993.892648263885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45993.892648263885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45993.892648263885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45993.892648263885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45993.892648263885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45993.892648263885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45993.892648263885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45993.892648263885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45993.892648263885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45993.892648263885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45993.892648263885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45993.892648263885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45993.892648263885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45993.892648263885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45993.892648263885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45993.892648263885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45993.892648263885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45993.892648263885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45993.892648263885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45993.892648263885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45993.892648263885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45993.892648263885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45993.892648263885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45993.892648263885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45993.892648263885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45993.892648263885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45993.892648263885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45993.892648263885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45993.892648263885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45993.892648263885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45993.892648263885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45993.892648263885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45993.892648263885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45993.892648263885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45993.892648263885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45993.892648263885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45993.892648263885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45993.892648263885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45993.892648263885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45993.892648263885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ref="G409:G472" ca="1" si="7">IFERROR(NOW()-F409,"-")</f>
        <v>45993.892648263885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45993.892648263885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45993.892648263885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45993.892648263885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45993.892648263885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45993.892648263885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45993.892648263885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45993.892648263885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45993.892648263885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45993.892648263885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45993.892648263885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45993.892648263885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45993.892648263885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45993.892648263885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45993.892648263885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45993.892648263885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45993.892648263885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45993.892648263885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45993.892648263885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45993.892648263885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45993.892648263885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45993.892648263885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45993.892648263885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45993.892648263885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45993.892648263885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45993.892648263885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45993.892648263885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45993.892648263885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45993.892648263885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45993.892648263885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45993.892648263885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45993.892648263885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45993.892648263885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45993.892648263885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45993.892648263885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45993.892648263885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45993.892648263885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45993.892648263885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45993.892648263885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45993.892648263885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45993.892648263885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45993.892648263885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45993.892648263885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45993.892648263885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45993.892648263885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45993.892648263885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45993.892648263885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45993.892648263885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45993.892648263885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45993.892648263885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45993.892648263885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45993.892648263885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45993.892648263885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45993.892648263885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45993.892648263885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45993.892648263885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45993.892648263885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45993.892648263885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45993.892648263885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45993.892648263885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45993.892648263885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45993.892648263885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45993.892648263885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45993.892648263885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ref="G473:G536" ca="1" si="8">IFERROR(NOW()-F473,"-")</f>
        <v>45993.892648263885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45993.892648263885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45993.892648263885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45993.892648263885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45993.892648263885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45993.892648263885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45993.892648263885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45993.892648263885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45993.892648263885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45993.892648263885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45993.892648263885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45993.892648263885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45993.892648263885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45993.892648263885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45993.892648263885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45993.892648263885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45993.892648263885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45993.892648263885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45993.892648263885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45993.892648263885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45993.892648263885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45993.892648263885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45993.892648263885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45993.892648263885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45993.892648263885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45993.892648263885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45993.892648263885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45993.892648263885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45993.892648263885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45993.892648263885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45993.892648263885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45993.892648263885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45993.892648263885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45993.892648263885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45993.892648263885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45993.892648263885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45993.892648263885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45993.892648263885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45993.892648263885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45993.892648263885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45993.892648263885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45993.892648263885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45993.892648263885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45993.892648263885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45993.892648263885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45993.892648263885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45993.892648263885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45993.892648263885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45993.892648263885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45993.892648263885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45993.892648263885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45993.892648263885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45993.892648263885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45993.892648263885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45993.892648263885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45993.892648263885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45993.892648263885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45993.892648263885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45993.892648263885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45993.892648263885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45993.892648263885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45993.892648263885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45993.892648263885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45993.892648263885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ref="G537:G600" ca="1" si="9">IFERROR(NOW()-F537,"-")</f>
        <v>45993.892648263885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45993.892648263885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45993.892648263885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45993.892648263885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45993.892648263885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45993.892648263885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45993.892648263885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45993.892648263885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45993.892648263885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45993.892648263885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45993.892648263885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45993.892648263885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45993.892648263885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45993.892648263885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45993.892648263885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45993.892648263885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45993.892648263885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45993.892648263885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45993.892648263885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45993.892648263885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45993.892648263885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45993.892648263885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45993.892648263885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45993.892648263885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45993.892648263885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45993.892648263885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45993.892648263885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45993.892648263885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45993.892648263885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45993.892648263885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45993.892648263885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45993.892648263885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45993.892648263885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45993.892648263885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45993.892648263885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45993.892648263885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45993.892648263885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45993.892648263885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45993.892648263885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45993.892648263885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45993.892648263885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45993.892648263885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45993.892648263885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45993.892648263885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45993.892648263885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45993.892648263885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45993.892648263885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45993.892648263885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45993.892648263885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45993.892648263885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45993.892648263885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45993.892648263885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45993.892648263885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45993.892648263885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45993.892648263885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45993.892648263885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45993.892648263885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45993.892648263885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45993.892648263885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45993.892648263885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45993.892648263885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45993.892648263885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45993.892648263885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45993.892648263885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ref="G601:G664" ca="1" si="10">IFERROR(NOW()-F601,"-")</f>
        <v>45993.892648263885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45993.892648263885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45993.892648263885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45993.892648263885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45993.892648263885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45993.892648263885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45993.892648263885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45993.892648263885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45993.892648263885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45993.892648263885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45993.892648263885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45993.892648263885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45993.892648263885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45993.892648263885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45993.892648263885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45993.892648263885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45993.892648263885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45993.892648263885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45993.892648263885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45993.892648263885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45993.892648263885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45993.892648263885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45993.892648263885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45993.892648263885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45993.892648263885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45993.892648263885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45993.892648263885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45993.892648263885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45993.892648263885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45993.892648263885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45993.892648263885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45993.892648263885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45993.892648263885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45993.892648263885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45993.892648263885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45993.892648263885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45993.892648263885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45993.892648263885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45993.892648263885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45993.892648263885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45993.892648263885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45993.892648263885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45993.892648263885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45993.892648263885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45993.892648263885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45993.892648263885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45993.892648263885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45993.892648263885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45993.892648263885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45993.892648263885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45993.892648263885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45993.892648263885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45993.892648263885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45993.892648263885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45993.892648263885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45993.892648263885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45993.892648263885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45993.892648263885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45993.892648263885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45993.892648263885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45993.892648263885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45993.892648263885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45993.892648263885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45993.892648263885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ref="G665:G728" ca="1" si="11">IFERROR(NOW()-F665,"-")</f>
        <v>45993.892648263885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45993.892648263885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45993.892648263885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45993.892648263885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45993.892648263885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45993.892648263885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45993.892648263885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45993.892648263885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45993.892648263885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45993.892648263885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45993.892648263885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45993.892648263885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45993.892648263885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45993.892648263885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45993.892648263885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45993.892648263885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45993.892648263885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45993.892648263885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45993.892648263885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45993.892648263885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45993.892648263885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45993.892648263885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45993.892648263885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45993.892648263885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45993.892648263885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45993.892648263885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45993.892648263885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45993.892648263885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45993.892648263885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45993.892648263885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45993.892648263885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45993.892648263885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45993.892648263885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45993.892648263885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45993.892648263885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45993.892648263885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45993.892648263885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45993.892648263885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45993.892648263885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45993.892648263885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45993.892648263885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45993.892648263885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45993.892648263885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45993.892648263885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45993.892648263885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45993.892648263885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45993.892648263885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45993.892648263885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45993.892648263885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45993.892648263885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45993.892648263885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45993.892648263885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45993.892648263885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45993.892648263885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45993.892648263885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45993.892648263885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45993.892648263885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45993.892648263885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45993.892648263885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45993.892648263885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45993.892648263885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45993.892648263885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45993.892648263885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45993.892648263885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ref="G729:G792" ca="1" si="12">IFERROR(NOW()-F729,"-")</f>
        <v>45993.892648263885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45993.892648263885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45993.892648263885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45993.892648263885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45993.892648263885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45993.892648263885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45993.892648263885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45993.892648263885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45993.892648263885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45993.892648263885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45993.892648263885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45993.892648263885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45993.892648263885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45993.892648263885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45993.892648263885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45993.892648263885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45993.892648263885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45993.892648263885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45993.892648263885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45993.892648263885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45993.892648263885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45993.892648263885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45993.892648263885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45993.892648263885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45993.892648263885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45993.892648263885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45993.892648263885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45993.892648263885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45993.892648263885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45993.892648263885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45993.892648263885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45993.892648263885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45993.892648263885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45993.892648263885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45993.892648263885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45993.892648263885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45993.892648263885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45993.892648263885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45993.892648263885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45993.892648263885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45993.892648263885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45993.892648263885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45993.892648263885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45993.892648263885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45993.892648263885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45993.892648263885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45993.892648263885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45993.892648263885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45993.892648263885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45993.892648263885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45993.892648263885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45993.892648263885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45993.892648263885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45993.892648263885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45993.892648263885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45993.892648263885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45993.892648263885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45993.892648263885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45993.892648263885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45993.892648263885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45993.892648263885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45993.892648263885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45993.892648263885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45993.892648263885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ref="G793:G856" ca="1" si="13">IFERROR(NOW()-F793,"-")</f>
        <v>45993.892648263885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45993.892648263885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45993.892648263885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45993.892648263885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45993.892648263885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45993.892648263885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45993.892648263885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45993.892648263885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45993.892648263885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45993.892648263885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45993.892648263885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45993.892648263885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45993.892648263885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45993.892648263885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45993.892648263885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45993.892648263885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45993.892648263885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45993.892648263885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45993.892648263885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45993.892648263885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45993.892648263885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45993.892648263885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45993.892648263885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45993.892648263885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45993.892648263885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45993.892648263885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45993.892648263885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45993.892648263885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45993.892648263885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45993.892648263885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45993.892648263885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45993.892648263885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45993.892648263885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45993.892648263885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45993.892648263885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45993.892648263885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45993.892648263885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45993.892648263885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45993.892648263885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45993.892648263885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45993.892648263885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45993.892648263885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45993.892648263885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45993.892648263885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45993.892648263885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45993.892648263885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45993.892648263885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45993.892648263885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45993.892648263885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45993.892648263885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45993.892648263885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45993.892648263885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45993.892648263885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45993.892648263885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45993.892648263885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45993.892648263885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45993.892648263885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45993.892648263885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45993.892648263885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45993.892648263885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45993.892648263885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45993.892648263885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45993.892648263885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45993.892648263885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ref="G857:G920" ca="1" si="14">IFERROR(NOW()-F857,"-")</f>
        <v>45993.892648263885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45993.892648263885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45993.892648263885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45993.892648263885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45993.892648263885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45993.892648263885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45993.892648263885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45993.892648263885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45993.892648263885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45993.892648263885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45993.892648263885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45993.892648263885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45993.892648263885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45993.892648263885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45993.892648263885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45993.892648263885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45993.892648263885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45993.892648263885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45993.892648263885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45993.892648263885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45993.892648263885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45993.892648263885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45993.892648263885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45993.892648263885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45993.892648263885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45993.892648263885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45993.892648263885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45993.892648263885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45993.892648263885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45993.892648263885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45993.892648263885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45993.892648263885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45993.892648263885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45993.892648263885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45993.892648263885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45993.892648263885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45993.892648263885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45993.892648263885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45993.892648263885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45993.892648263885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45993.892648263885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45993.892648263885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45993.892648263885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45993.892648263885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45993.892648263885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45993.892648263885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45993.892648263885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45993.892648263885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45993.892648263885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45993.892648263885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45993.892648263885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45993.892648263885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45993.892648263885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45993.892648263885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45993.892648263885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45993.892648263885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45993.892648263885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45993.892648263885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45993.892648263885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45993.892648263885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45993.892648263885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45993.892648263885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45993.892648263885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45993.892648263885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ref="G921:G935" ca="1" si="15">IFERROR(NOW()-F921,"-")</f>
        <v>45993.892648263885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45993.892648263885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45993.892648263885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45993.892648263885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45993.892648263885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45993.892648263885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45993.892648263885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45993.892648263885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45993.892648263885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45993.892648263885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45993.892648263885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45993.892648263885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45993.892648263885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45993.892648263885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45993.892648263885</v>
      </c>
      <c r="H935" s="22"/>
      <c r="I935" s="19" t="str">
        <f>IFERROR(VLOOKUP(D935,DB!A:F,6,0),"")</f>
        <v/>
      </c>
      <c r="J935" s="18" t="str">
        <f>IFERROR(VLOOKUP(D935,DB!A:G,7,0),"")</f>
        <v/>
      </c>
      <c r="K935" s="42"/>
      <c r="L935" s="23" t="str">
        <f>IFERROR(VLOOKUP(D935,DB!A:I,9,0),"")</f>
        <v/>
      </c>
    </row>
  </sheetData>
  <dataValidations count="2">
    <dataValidation allowBlank="1" showInputMessage="1" showErrorMessage="1" sqref="E1" xr:uid="{5914219A-CB83-432D-936A-CC0CB6F3982A}"/>
    <dataValidation type="list" allowBlank="1" showInputMessage="1" showErrorMessage="1" sqref="E2:E9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1"/>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290.41193067128916</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2</v>
      </c>
      <c r="D3" s="88" t="s">
        <v>35271</v>
      </c>
      <c r="E3" s="91" t="s">
        <v>39106</v>
      </c>
      <c r="F3" s="92">
        <v>45993.737430555557</v>
      </c>
      <c r="G3" s="93">
        <f t="shared" ref="G3:G57" ca="1" si="0">IFERROR(NOW()-F3,"")</f>
        <v>0.15521770832856419</v>
      </c>
      <c r="H3" s="92">
        <v>45993.737430555557</v>
      </c>
      <c r="I3" s="110" t="str">
        <f>IFERROR(VLOOKUP(D3,DB!A:F,6,0),"")</f>
        <v>Generator-SG</v>
      </c>
      <c r="J3" s="110" t="str">
        <f>IFERROR(VLOOKUP(D3,DB!A:G,7,0),"")</f>
        <v>Dead</v>
      </c>
      <c r="K3" s="94" t="s">
        <v>39203</v>
      </c>
      <c r="L3" s="88" t="str">
        <f>IFERROR(VLOOKUP(D3,DB!A:I,9,0),"")</f>
        <v>Latis</v>
      </c>
    </row>
    <row r="4" spans="1:16" ht="15" customHeight="1">
      <c r="A4" s="110"/>
      <c r="B4" s="110" t="str">
        <f>IFERROR(VLOOKUP(D4,DB!A:K,11,0),"")</f>
        <v/>
      </c>
      <c r="C4" s="90"/>
      <c r="D4" s="88"/>
      <c r="E4" s="91"/>
      <c r="F4" s="92"/>
      <c r="G4" s="93">
        <f t="shared" ca="1" si="0"/>
        <v>45993.892648263885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45993.892648263885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45993.892648263885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45993.892648263885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45993.892648263885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45993.892648263885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45993.892648263885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45993.892648263885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45993.892648263885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45993.892648263885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45993.892648263885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45993.892648263885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45993.892648263885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45993.892648263885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45993.892648263885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45993.892648263885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45993.892648263885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45993.892648263885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45993.892648263885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45993.892648263885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45993.892648263885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45993.892648263885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45993.892648263885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45993.892648263885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45993.892648263885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45993.892648263885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45993.892648263885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45993.892648263885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45993.892648263885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45993.892648263885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45993.892648263885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45993.892648263885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45993.892648263885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45993.892648263885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45993.892648263885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45993.892648263885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45993.892648263885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45993.892648263885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45993.892648263885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45993.892648263885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45993.892648263885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45993.892648263885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45993.892648263885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45993.892648263885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45993.892648263885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45993.892648263885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45993.892648263885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45993.892648263885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45993.892648263885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45993.892648263885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45993.892648263885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45993.892648263885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45993.892648263885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45993.892648263885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ref="G58:G121" ca="1" si="1">IFERROR(NOW()-F58,"")</f>
        <v>45993.892648263885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45993.892648263885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45993.892648263885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45993.892648263885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45993.892648263885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45993.892648263885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45993.892648263885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45993.892648263885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45993.892648263885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45993.892648263885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45993.892648263885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45993.892648263885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45993.892648263885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45993.892648263885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45993.892648263885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45993.892648263885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45993.892648263885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45993.892648263885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45993.892648263885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45993.892648263885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45993.892648263885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45993.892648263885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45993.892648263885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45993.892648263885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45993.892648263885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45993.892648263885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45993.892648263885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45993.892648263885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45993.892648263885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45993.892648263885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45993.892648263885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45993.892648263885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45993.892648263885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45993.892648263885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45993.892648263885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45993.892648263885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45993.892648263885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45993.892648263885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45993.892648263885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45993.892648263885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45993.892648263885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45993.892648263885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45993.892648263885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45993.892648263885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45993.892648263885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45993.892648263885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45993.892648263885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45993.892648263885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45993.892648263885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45993.892648263885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45993.892648263885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45993.892648263885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45993.892648263885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45993.892648263885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45993.892648263885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45993.892648263885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45993.892648263885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45993.892648263885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45993.892648263885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45993.892648263885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45993.892648263885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45993.892648263885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45993.892648263885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45993.892648263885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ref="G122:G185" ca="1" si="2">IFERROR(NOW()-F122,"")</f>
        <v>45993.892648263885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45993.892648263885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45993.892648263885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45993.892648263885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45993.892648263885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45993.892648263885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45993.892648263885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45993.892648263885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45993.892648263885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45993.892648263885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45993.892648263885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45993.892648263885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45993.892648263885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45993.892648263885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45993.892648263885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45993.892648263885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45993.892648263885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45993.892648263885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45993.892648263885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45993.892648263885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45993.892648263885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45993.892648263885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45993.892648263885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45993.892648263885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45993.892648263885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45993.892648263885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45993.892648263885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45993.892648263885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45993.892648263885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45993.892648263885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45993.892648263885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45993.892648263885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45993.892648263885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45993.892648263885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45993.892648263885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45993.892648263885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45993.892648263885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45993.892648263885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45993.892648263885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45993.892648263885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45993.892648263885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45993.892648263885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45993.892648263885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45993.892648263885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45993.892648263885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45993.892648263885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45993.892648263885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45993.892648263885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45993.892648263885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45993.892648263885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45993.892648263885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45993.892648263885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45993.892648263885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45993.892648263885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45993.892648263885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45993.892648263885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45993.892648263885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45993.892648263885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45993.892648263885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45993.892648263885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45993.892648263885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45993.892648263885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45993.892648263885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45993.892648263885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ref="G186:G231" ca="1" si="3">IFERROR(NOW()-F186,"")</f>
        <v>45993.892648263885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45993.892648263885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45993.892648263885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45993.892648263885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45993.892648263885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45993.892648263885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45993.892648263885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45993.892648263885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45993.892648263885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45993.892648263885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45993.892648263885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45993.892648263885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45993.892648263885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45993.892648263885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45993.892648263885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45993.892648263885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45993.892648263885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45993.892648263885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45993.892648263885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45993.892648263885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45993.892648263885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45993.892648263885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45993.892648263885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45993.892648263885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45993.892648263885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45993.892648263885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45993.892648263885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45993.892648263885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45993.892648263885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45993.892648263885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45993.892648263885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45993.892648263885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45993.892648263885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45993.892648263885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45993.892648263885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45993.892648263885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45993.892648263885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45993.892648263885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45993.892648263885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45993.892648263885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45993.892648263885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45993.892648263885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45993.892648263885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45993.892648263885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45993.892648263885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45993.892648263885</v>
      </c>
      <c r="H231" s="92"/>
      <c r="I231" s="110" t="str">
        <f>IFERROR(VLOOKUP(D231,DB!A:F,6,0),"")</f>
        <v/>
      </c>
      <c r="J231" s="110" t="str">
        <f>IFERROR(VLOOKUP(D231,DB!A:G,7,0),"")</f>
        <v/>
      </c>
      <c r="K231" s="94"/>
      <c r="L231" s="88" t="str">
        <f>IFERROR(VLOOKUP(D231,DB!A:I,9,0),"")</f>
        <v/>
      </c>
    </row>
  </sheetData>
  <dataValidations count="2">
    <dataValidation allowBlank="1" showInputMessage="1" showErrorMessage="1" sqref="E1" xr:uid="{A4F81451-56CC-4543-9497-104C4E44EE4B}"/>
    <dataValidation type="list" allowBlank="1" showInputMessage="1" showErrorMessage="1" sqref="E2:E23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workbookViewId="0">
      <selection activeCell="A7" sqref="A7:XFD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39204</v>
      </c>
      <c r="B2" s="37" t="str">
        <f>IFERROR(VLOOKUP(D2,DB!A:K,11,0),"")</f>
        <v>R5</v>
      </c>
      <c r="C2" s="37">
        <v>3</v>
      </c>
      <c r="D2" s="103" t="s">
        <v>36085</v>
      </c>
      <c r="E2" s="37" t="s">
        <v>39106</v>
      </c>
      <c r="F2" s="38">
        <v>45891.832060185188</v>
      </c>
      <c r="G2" s="105">
        <f ca="1">IFERROR(NOW()-F2,"")</f>
        <v>102.06058807869704</v>
      </c>
      <c r="H2" s="38">
        <v>45891.790393518517</v>
      </c>
      <c r="I2" s="37" t="str">
        <f>IFERROR(VLOOKUP(D2,DB!A:F,6,0),"")</f>
        <v>Generator-SG</v>
      </c>
      <c r="J2" s="37" t="str">
        <f>IFERROR(VLOOKUP(D2,DB!A:G,7,0),"")</f>
        <v>Vandalized</v>
      </c>
      <c r="K2" s="37" t="s">
        <v>39205</v>
      </c>
      <c r="L2" s="37" t="str">
        <f>IFERROR(VLOOKUP(D2,DB!A:I,9,0),"")</f>
        <v>Latis</v>
      </c>
      <c r="M2" s="102"/>
    </row>
    <row r="3" spans="1:13" s="39" customFormat="1" ht="30.75">
      <c r="A3" s="37" t="s">
        <v>39206</v>
      </c>
      <c r="B3" s="37" t="str">
        <f>IFERROR(VLOOKUP(D3,DB!A:K,11,0),"")</f>
        <v>R5</v>
      </c>
      <c r="C3" s="37">
        <v>1</v>
      </c>
      <c r="D3" s="37" t="s">
        <v>33407</v>
      </c>
      <c r="E3" s="37" t="s">
        <v>39189</v>
      </c>
      <c r="F3" s="38">
        <v>45926.188877314817</v>
      </c>
      <c r="G3" s="105">
        <f t="shared" ref="G3" ca="1" si="0">IFERROR(NOW()-F3,"")</f>
        <v>67.703770949068712</v>
      </c>
      <c r="H3" s="38">
        <v>45926.158159722225</v>
      </c>
      <c r="I3" s="37" t="str">
        <f>IFERROR(VLOOKUP(D3,DB!A:F,6,0),"")</f>
        <v>SCECO</v>
      </c>
      <c r="J3" s="37" t="str">
        <f>IFERROR(VLOOKUP(D3,DB!A:G,7,0),"")</f>
        <v>Good</v>
      </c>
      <c r="K3" s="37" t="s">
        <v>39207</v>
      </c>
      <c r="L3" s="37" t="str">
        <f>IFERROR(VLOOKUP(D3,DB!A:I,9,0),"")</f>
        <v>Latis</v>
      </c>
      <c r="M3" s="102"/>
    </row>
    <row r="4" spans="1:13" s="39" customFormat="1" ht="39.75" customHeight="1">
      <c r="A4" s="106" t="s">
        <v>39208</v>
      </c>
      <c r="B4" s="106" t="str">
        <f>IFERROR(VLOOKUP(D4,DB!A:K,11,0),"")</f>
        <v>R5</v>
      </c>
      <c r="C4" s="106">
        <v>1</v>
      </c>
      <c r="D4" s="106" t="s">
        <v>34832</v>
      </c>
      <c r="E4" s="106" t="s">
        <v>39189</v>
      </c>
      <c r="F4" s="107">
        <v>45948.661111111112</v>
      </c>
      <c r="G4" s="108">
        <f t="shared" ref="G4" ca="1" si="1">IFERROR(NOW()-F4,"")</f>
        <v>45.231537152772944</v>
      </c>
      <c r="H4" s="107">
        <v>45948.661111111112</v>
      </c>
      <c r="I4" s="106" t="str">
        <f>IFERROR(VLOOKUP(D4,DB!A:F,6,0),"")</f>
        <v>SCECO</v>
      </c>
      <c r="J4" s="106" t="str">
        <f>IFERROR(VLOOKUP(D4,DB!A:G,7,0),"")</f>
        <v>Dead</v>
      </c>
      <c r="K4" s="106" t="s">
        <v>39209</v>
      </c>
      <c r="L4" s="106" t="str">
        <f>IFERROR(VLOOKUP(D4,DB!A:I,9,0),"")</f>
        <v>Latis</v>
      </c>
    </row>
    <row r="5" spans="1:13" s="39" customFormat="1" ht="30.75">
      <c r="A5" s="106" t="s">
        <v>39210</v>
      </c>
      <c r="B5" s="106" t="str">
        <f>IFERROR(VLOOKUP(D5,DB!A:K,11,0),"")</f>
        <v>R5</v>
      </c>
      <c r="C5" s="106">
        <v>1</v>
      </c>
      <c r="D5" s="106" t="s">
        <v>36592</v>
      </c>
      <c r="E5" s="106" t="s">
        <v>39106</v>
      </c>
      <c r="F5" s="107">
        <v>45981.373298611114</v>
      </c>
      <c r="G5" s="108">
        <f ca="1">IFERROR(NOW()-F5,"")</f>
        <v>12.51934965277178</v>
      </c>
      <c r="H5" s="136">
        <v>45981.360798611109</v>
      </c>
      <c r="I5" s="106" t="str">
        <f>IFERROR(VLOOKUP(D5,DB!A:F,6,0),"")</f>
        <v>SCECO</v>
      </c>
      <c r="J5" s="106" t="str">
        <f>IFERROR(VLOOKUP(D5,DB!A:G,7,0),"")</f>
        <v>Dead</v>
      </c>
      <c r="K5" s="106" t="s">
        <v>39211</v>
      </c>
      <c r="L5" s="106" t="str">
        <f>IFERROR(VLOOKUP(D5,DB!A:I,9,0),"")</f>
        <v>Latis</v>
      </c>
    </row>
    <row r="6" spans="1:13">
      <c r="A6" s="37" t="s">
        <v>39212</v>
      </c>
      <c r="B6" s="37" t="str">
        <f>IFERROR(VLOOKUP(D6,DB!A:K,11,0),"")</f>
        <v>R5</v>
      </c>
      <c r="C6" s="37">
        <v>1</v>
      </c>
      <c r="D6" s="37" t="s">
        <v>37071</v>
      </c>
      <c r="E6" s="37" t="s">
        <v>39106</v>
      </c>
      <c r="F6" s="38">
        <v>45993.83766203704</v>
      </c>
      <c r="G6" s="135">
        <f ca="1">IFERROR(NOW()-F6,"")</f>
        <v>5.4985995368042495E-2</v>
      </c>
      <c r="H6" s="38">
        <v>45993.83216435185</v>
      </c>
      <c r="I6" s="37" t="str">
        <f>IFERROR(VLOOKUP(D6,DB!A:F,6,0),"")</f>
        <v>Generator-SG</v>
      </c>
      <c r="J6" s="37" t="str">
        <f>IFERROR(VLOOKUP(D6,DB!A:G,7,0),"")</f>
        <v>Vandalized</v>
      </c>
      <c r="K6" s="37" t="s">
        <v>39213</v>
      </c>
      <c r="L6" s="37" t="str">
        <f>IFERROR(VLOOKUP(D6,DB!A:I,9,0),"")</f>
        <v>Latis</v>
      </c>
    </row>
    <row r="7" spans="1:13">
      <c r="A7" s="37"/>
      <c r="B7" s="37" t="str">
        <f>IFERROR(VLOOKUP(D7,DB!A:K,11,0),"")</f>
        <v/>
      </c>
      <c r="C7" s="37"/>
      <c r="D7" s="37"/>
      <c r="E7" s="37"/>
      <c r="F7" s="38"/>
      <c r="G7" s="135">
        <f ca="1">IFERROR(NOW()-F7,"")</f>
        <v>45993.892648032408</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45993.892648032408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45993.892648032408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45993.892648263885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45993.892648263885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45993.892648263885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45993.892648263885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45993.892648263885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45993.892648263885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45993.892648263885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45993.892648263885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45993.892648263885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45993.892648263885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45993.892648263885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45993.892648263885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45993.892648263885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45993.892648263885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45993.892648263885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45993.892648263885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45993.892648263885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45993.892648263885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45993.892648263885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45993.892648263885</v>
      </c>
      <c r="H29" s="38"/>
      <c r="I29" s="37" t="str">
        <f>IFERROR(VLOOKUP(D29,DB!A:F,6,0),"")</f>
        <v/>
      </c>
      <c r="J29" s="37" t="str">
        <f>IFERROR(VLOOKUP(D29,DB!A:G,7,0),"")</f>
        <v/>
      </c>
      <c r="K29" s="37"/>
      <c r="L29" s="37" t="str">
        <f>IFERROR(VLOOKUP(D29,DB!A:I,9,0),"")</f>
        <v/>
      </c>
    </row>
    <row r="30" spans="1:12">
      <c r="A30" s="150"/>
      <c r="B30" s="150" t="str">
        <f>IFERROR(VLOOKUP(D30,DB!A:K,11,0),"")</f>
        <v/>
      </c>
      <c r="C30" s="150"/>
      <c r="D30" s="150"/>
      <c r="E30" s="150"/>
      <c r="F30" s="151"/>
      <c r="G30" s="152">
        <f ca="1">IFERROR(NOW()-F30,"")</f>
        <v>45993.892648263885</v>
      </c>
      <c r="H30" s="151"/>
      <c r="I30" s="150" t="str">
        <f>IFERROR(VLOOKUP(D30,DB!A:F,6,0),"")</f>
        <v/>
      </c>
      <c r="J30" s="150" t="str">
        <f>IFERROR(VLOOKUP(D30,DB!A:G,7,0),"")</f>
        <v/>
      </c>
      <c r="K30" s="150"/>
      <c r="L30" s="150"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8"/>
  <sheetViews>
    <sheetView tabSelected="1" workbookViewId="0">
      <selection activeCell="K3" sqref="K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39214</v>
      </c>
      <c r="B2" s="119" t="str">
        <f>IFERROR(VLOOKUP(D2,DB!A:K,11,0),"")</f>
        <v>R6</v>
      </c>
      <c r="C2" s="120">
        <v>1</v>
      </c>
      <c r="D2" s="119" t="s">
        <v>30363</v>
      </c>
      <c r="E2" s="142" t="s">
        <v>39106</v>
      </c>
      <c r="F2" s="121">
        <v>45993.851203703707</v>
      </c>
      <c r="G2" s="72">
        <f ca="1">IFERROR(NOW()-F2,"-")</f>
        <v>4.1444560178206302E-2</v>
      </c>
      <c r="H2" s="121">
        <v>45993.851203703707</v>
      </c>
      <c r="I2" s="119" t="str">
        <f>IFERROR(VLOOKUP(D2,DB!A:F,6,0),"")</f>
        <v>SCECO</v>
      </c>
      <c r="J2" s="119" t="str">
        <f>IFERROR(VLOOKUP(D2,DB!A:G,7,0),"")</f>
        <v>Dead+In progress+No BB Design</v>
      </c>
      <c r="K2" s="122" t="s">
        <v>39215</v>
      </c>
      <c r="L2" s="137" t="str">
        <f>IFERROR(VLOOKUP(D2,DB!A:I,9,0),"")</f>
        <v>Latis</v>
      </c>
    </row>
    <row r="3" spans="1:16382" ht="31.5" customHeight="1">
      <c r="A3" s="118"/>
      <c r="B3" s="119" t="str">
        <f>IFERROR(VLOOKUP(D3,DB!A:K,11,0),"")</f>
        <v/>
      </c>
      <c r="C3" s="120"/>
      <c r="D3" s="119"/>
      <c r="E3" s="142"/>
      <c r="F3" s="121"/>
      <c r="G3" s="72">
        <f ca="1">IFERROR(NOW()-F3,"-")</f>
        <v>45993.892648263885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45993.892648263885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45993.892648263885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45993.892648263885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45993.892648263885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45993.892648263885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45993.892648263885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45993.892648263885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45993.892648263885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45993.892648263885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45993.892648263885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45993.892648263885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45993.892648263885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45993.892648263885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45993.892648263885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45993.892648263885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45993.892648263885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45993.892648263885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45993.892648263885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45993.892648263885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45993.892648263885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45993.892648263885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45993.892648263885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45993.892648263885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45993.892648263885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45993.892648263885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45993.892648263885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45993.892648263885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45993.892648263885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45993.892648263885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45993.892648263885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45993.892648263885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45993.892648263885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45993.892648263885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45993.892648263885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45993.892648263885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45993.892648263885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45993.892648263885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45993.892648263885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45993.892648263885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45993.892648263885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45993.892648263885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45993.892648263885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45993.892648263885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45993.892648263885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45993.892648263885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45993.892648263885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45993.892648263885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45993.892648263885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45993.892648263885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45993.892648263885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45993.892648263885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45993.892648263885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45993.892648263885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45993.892648263885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45993.892648263885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45993.892648263885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45993.892648263885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45993.892648263885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45993.892648263885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45993.892648263885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45993.892648263885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45993.892648263885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45993.892648263885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45993.892648263885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45993.892648263885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45993.892648263885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45993.892648263885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45993.892648263885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45993.892648263885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45993.892648263885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45993.892648263885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45993.892648263885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45993.892648263885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45993.892648263885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45993.892648263885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45993.892648263885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45993.892648263885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45993.892648263885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45993.892648263885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45993.892648263885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45993.892648263885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45993.892648263885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45993.892648263885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45993.892648263885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45993.892648263885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45993.892648263885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45993.892648263885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45993.892648263885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45993.892648263885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45993.892648263885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45993.892648263885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45993.892648263885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45993.892648263885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45993.892648263885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45993.892648263885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45993.892648263885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45993.892648263885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45993.892648263885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45993.892648263885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45993.892648263885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45993.892648263885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45993.892648263885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45993.892648263885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45993.892648263885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45993.892648263885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45993.892648263885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45993.892648263885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45993.892648263885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45993.892648263885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45993.892648263885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45993.892648263885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45993.892648263885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45993.892648263885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45993.892648263885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45993.892648263885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45993.892648263885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45993.892648263885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45993.892648263885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45993.892648263885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45993.892648263885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45993.892648263885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45993.892648263885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45993.892648263885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45993.892648263885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45993.892648263885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45993.892648263885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45993.892648263885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45993.892648263885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45993.892648263885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45993.892648263885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45993.892648263885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45993.892648263885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45993.892648263885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45993.892648263885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45993.892648263885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45993.892648263885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45993.892648263885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45993.892648263885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45993.892648263885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45993.892648263885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45993.892648263885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45993.892648263885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45993.892648263885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45993.892648263885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45993.892648263885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45993.892648263885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45993.892648263885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45993.892648263885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45993.892648263885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45993.892648263885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45993.892648263885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45993.892648263885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45993.892648263885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45993.892648263885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45993.892648263885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45993.892648263885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45993.892648263885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45993.892648263885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45993.892648263885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45993.892648263885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45993.892648263885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45993.892648263885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45993.892648263885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45993.892648263885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45993.892648263885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45993.892648263885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45993.892648263885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45993.892648263885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45993.892648263885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45993.892648263885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45993.892648263885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45993.892648263885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45993.892648263885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45993.892648263885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45993.892648263885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45993.892648263885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45993.892648263885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45993.892648263885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45993.892648263885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45993.892648263885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45993.892648263885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45993.892648263885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45993.892648263885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45993.892648263885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45993.892648263885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45993.892648263885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45993.892648263885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45993.892648263885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45993.892648263885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45993.892648263885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45993.892648263885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45993.892648263885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45993.892648263885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45993.892648263885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45993.892648263885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45993.892648263885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45993.892648263885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45993.892648263885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45993.892648263885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45993.892648263885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45993.892648263885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45993.892648263885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45993.892648263885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45993.892648263885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45993.892648263885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45993.892648263885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45993.892648263885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45993.892648263885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45993.892648263885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45993.892648263885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45993.892648263885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45993.892648263885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45993.892648263885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45993.892648263885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45993.892648263885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45993.892648263885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45993.892648263885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45993.892648263885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45993.892648263885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45993.892648263885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45993.892648263885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45993.892648263885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45993.892648263885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45993.892648263885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45993.892648263885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45993.892648263885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45993.892648263885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45993.892648263885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45993.892648263885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45993.892648263885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45993.892648263885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45993.892648263885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45993.892648263885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45993.892648263885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45993.892648263885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45993.892648263885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45993.892648263885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45993.892648263885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45993.892648263885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45993.892648263885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45993.892648263885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45993.892648263885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45993.892648263885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45993.892648263885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45993.892648263885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45993.892648263885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45993.892648263885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45993.892648263885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45993.892648263885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45993.892648263885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45993.892648263885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45993.892648263885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45993.892648263885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45993.892648263885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45993.892648263885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45993.892648263885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45993.892648263885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45993.892648263885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45993.892648263885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45993.892648263885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45993.892648263885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45993.892648263885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45993.892648263885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45993.892648263885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45993.892648263885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45993.892648263885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45993.892648263885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45993.892648263885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45993.892648263885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45993.892648263885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45993.892648263885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45993.892648263885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45993.892648263885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45993.892648263885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45993.892648263885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45993.892648263885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45993.892648263885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45993.892648263885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45993.892648263885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45993.892648263885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45993.892648263885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45993.892648263885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45993.892648263885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45993.892648263885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45993.892648263885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45993.892648263885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45993.892648263885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45993.892648263885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45993.892648263885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45993.892648263885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45993.892648263885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45993.892648263885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45993.892648263885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45993.892648263885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45993.892648263885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45993.892648263885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45993.892648263885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45993.892648263885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45993.892648263885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45993.892648263885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45993.892648263885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45993.892648263885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45993.892648263885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45993.892648263885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45993.892648263885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45993.892648263885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45993.892648263885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45993.892648263885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45993.892648263885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45993.892648263885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45993.892648263885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45993.892648263885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45993.892648263885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45993.892648263885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45993.892648263885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45993.892648263885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45993.892648263885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45993.892648263885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45993.892648263885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45993.892648263885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45993.892648263885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45993.892648263885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45993.892648263885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45993.892648263885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45993.892648263885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45993.892648263885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45993.892648263885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45993.892648263885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45993.892648263885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45993.892648263885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45993.892648263885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45993.892648263885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45993.892648263885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45993.892648263885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45993.892648263885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45993.892648263885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45993.892648263885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45993.892648263885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45993.892648263885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45993.892648263885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45993.892648263885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45993.892648263885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45993.892648263885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45993.892648263885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45993.892648263885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45993.892648263885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45993.892648263885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45993.892648263885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45993.892648263885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45993.892648263885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45993.892648263885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45993.892648263885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45993.892648263885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45993.892648263885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45993.892648263885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45993.892648263885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45993.892648263885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45993.892648263885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45993.892648263885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45993.892648263885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45993.892648263885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45993.892648263885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45993.892648263885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45993.892648263885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45993.892648263885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45993.892648263885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45993.892648263885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45993.892648263885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45993.892648263885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45993.892648263885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45993.892648263885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45993.892648263885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45993.892648263885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45993.892648263885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45993.892648263885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45993.892648263885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45993.892648263885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45993.892648263885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45993.892648263885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45993.892648263885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45993.892648263885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45993.892648263885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45993.892648263885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45993.892648263885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45993.892648263885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45993.892648263885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45993.892648263885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45993.892648263885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45993.892648263885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45993.892648263885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45993.892648263885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45993.892648263885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45993.892648263885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45993.892648263885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45993.892648263885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45993.892648263885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45993.892648263885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45993.892648263885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45993.892648263885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45993.892648263885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45993.892648263885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45993.892648263885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45993.892648263885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45993.892648263885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45993.892648263885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45993.892648263885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45993.892648263885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45993.892648263885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45993.892648263885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45993.892648263885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45993.892648263885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45993.892648263885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45993.892648263885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45993.892648263885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45993.892648263885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45993.892648263885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45993.892648263885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45993.892648263885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45993.892648263885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45993.892648263885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45993.892648263885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45993.892648263885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45993.892648263885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45993.892648263885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45993.892648263885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45993.892648263885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45993.892648263885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45993.892648263885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45993.892648263885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45993.892648263885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45993.892648263885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45993.892648263885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45993.892648263885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45993.892648263885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45993.892648263885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45993.892648263885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45993.892648263885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45993.892648263885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45993.892648263885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45993.892648263885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45993.892648263885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45993.892648263885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45993.892648263885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45993.892648263885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45993.892648263885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45993.892648263885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45993.892648263885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45993.892648263885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45993.892648263885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45993.892648263885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45993.892648263885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45993.892648263885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45993.892648263885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45993.892648263885</v>
      </c>
      <c r="H457" s="121"/>
      <c r="I457" s="119" t="str">
        <f>IFERROR(VLOOKUP(D457,DB!A:F,6,0),"")</f>
        <v/>
      </c>
      <c r="J457" s="119" t="str">
        <f>IFERROR(VLOOKUP(D457,DB!A:G,7,0),"")</f>
        <v/>
      </c>
      <c r="K457" s="122"/>
      <c r="L457" s="137" t="str">
        <f>IFERROR(VLOOKUP(D457,DB!A:I,9,0),"")</f>
        <v/>
      </c>
    </row>
    <row r="458" spans="1:12" ht="31.5" customHeight="1">
      <c r="A458" s="143"/>
      <c r="B458" s="144" t="str">
        <f>IFERROR(VLOOKUP(D458,DB!A:K,11,0),"")</f>
        <v/>
      </c>
      <c r="C458" s="145"/>
      <c r="D458" s="144"/>
      <c r="E458" s="142"/>
      <c r="F458" s="146"/>
      <c r="G458" s="147">
        <f ca="1">IFERROR(NOW()-F458,"-")</f>
        <v>45993.892648263885</v>
      </c>
      <c r="H458" s="146"/>
      <c r="I458" s="144" t="str">
        <f>IFERROR(VLOOKUP(D458,DB!A:F,6,0),"")</f>
        <v/>
      </c>
      <c r="J458" s="144" t="str">
        <f>IFERROR(VLOOKUP(D458,DB!A:G,7,0),"")</f>
        <v/>
      </c>
      <c r="K458" s="148"/>
      <c r="L458" s="149" t="str">
        <f>IFERROR(VLOOKUP(D458,DB!A:I,9,0),"")</f>
        <v/>
      </c>
    </row>
  </sheetData>
  <dataValidations count="2">
    <dataValidation allowBlank="1" showInputMessage="1" showErrorMessage="1" sqref="E1" xr:uid="{9E1BC488-8814-4F8A-8DBE-742B3278AB71}"/>
    <dataValidation type="list" allowBlank="1" showInputMessage="1" showErrorMessage="1" sqref="E2:E4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2025-12-02T18:27:05Z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