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621" documentId="120_S{2AC9BD13-BADA-5192-A53E-5A8FF88502F6}" xr6:coauthVersionLast="47" xr6:coauthVersionMax="47" xr10:uidLastSave="{9098CAD4-0D19-4C68-82B0-977453DE9567}"/>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B8" i="5"/>
  <c r="B9" i="5"/>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B7" i="4"/>
  <c r="G7" i="4"/>
  <c r="I7" i="4"/>
  <c r="J7" i="4"/>
  <c r="L7"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<sst xmlns="http://schemas.openxmlformats.org/spreadsheetml/2006/main" count="181532" uniqueCount="39144">
  <si>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</si>
  <si>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</si>
  <si>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</si>
  <si>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</si>
  <si>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</si>
  <si>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</si>
  <si>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</si>
  <si>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</si>
  <si>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</si>
  <si>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</si>
  <si>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</si>
  <si>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</si>
  <si>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</si>
  <si>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</si>
  <si>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</si>
  <si>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</si>
  <si>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</si>
  <si>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</si>
  <si>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</si>
  <si>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</si>
  <si>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</si>
  <si>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</si>
  <si>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</si>
  <si>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</si>
  <si>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</si>
  <si>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</si>
  <si>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</si>
  <si>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</si>
  <si>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</si>
  <si>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</si>
  <si>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</si>
  <si>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</si>
  <si>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</si>
  <si>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</si>
  <si>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</si>
  <si>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</si>
  <si>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</si>
  <si>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</si>
  <si>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</si>
  <si>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</si>
  <si>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</si>
  <si>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</si>
  <si>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</si>
  <si>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</si>
  <si>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</si>
  <si>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</si>
  <si>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</si>
  <si>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</si>
  <si>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</si>
  <si>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</si>
  <si>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</si>
  <si>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</si>
  <si>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</si>
  <si>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</si>
  <si>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</si>
  <si>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</si>
  <si>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</si>
  <si>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</si>
  <si>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</si>
  <si>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</si>
  <si>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</si>
  <si>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</si>
  <si>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</si>
  <si>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</si>
  <si>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</si>
  <si>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</si>
  <si>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</si>
  <si>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</si>
  <si>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</si>
  <si>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</si>
  <si>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</si>
  <si>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</si>
  <si>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</si>
  <si>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</si>
  <si>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</si>
  <si>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</si>
  <si>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</si>
  <si>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</si>
  <si>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</si>
  <si>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</si>
  <si>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</si>
  <si>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</si>
  <si>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</si>
  <si>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</si>
  <si>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</si>
  <si>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</si>
  <si>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</si>
  <si>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</si>
  <si>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</si>
  <si>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</si>
  <si>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</si>
  <si>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</si>
  <si>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</si>
  <si>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</si>
  <si>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</si>
  <si>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</si>
  <si>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</si>
  <si>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</si>
  <si>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</si>
  <si>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</si>
  <si>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</si>
  <si>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</si>
  <si>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</si>
  <si>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</si>
  <si>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</si>
  <si>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</si>
  <si>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</si>
  <si>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</si>
  <si>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</si>
  <si>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</si>
  <si>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</si>
  <si>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</si>
  <si>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</si>
  <si>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</si>
  <si>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</si>
  <si>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</si>
  <si>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</si>
  <si>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</si>
  <si>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</si>
  <si>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</si>
  <si>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</si>
  <si>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</si>
  <si>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</si>
  <si>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</si>
  <si>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</si>
  <si>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</si>
  <si>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</si>
  <si>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</si>
  <si>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</si>
  <si>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</si>
  <si>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</si>
  <si>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</si>
  <si>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</si>
  <si>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</si>
  <si>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</si>
  <si>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</si>
  <si>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</si>
  <si>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</si>
  <si>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</si>
  <si>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</si>
  <si>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</si>
  <si>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</si>
  <si>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</si>
  <si>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</si>
  <si>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</si>
  <si>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</si>
  <si>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</si>
  <si>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</si>
  <si>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</si>
  <si>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</si>
  <si>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</si>
  <si>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</si>
  <si>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</si>
  <si>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</si>
  <si>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</si>
  <si>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</si>
  <si>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</si>
  <si>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</si>
  <si>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</si>
  <si>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</si>
  <si>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</si>
  <si>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</si>
  <si>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</si>
  <si>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</si>
  <si>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</si>
  <si>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</si>
  <si>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</si>
  <si>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</si>
  <si>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</si>
  <si>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</si>
  <si>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</si>
  <si>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</si>
  <si>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</si>
  <si>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</si>
  <si>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</si>
  <si>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</si>
  <si>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</si>
  <si>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</si>
  <si>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</si>
  <si>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</si>
  <si>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</si>
  <si>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</si>
  <si>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</si>
  <si>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</si>
  <si>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</si>
  <si>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</si>
  <si>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</si>
  <si>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</si>
  <si>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</si>
  <si>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</si>
  <si>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</si>
  <si>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</si>
  <si>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</si>
  <si>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</si>
  <si>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</si>
  <si>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</si>
  <si>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</si>
  <si>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</si>
  <si>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</si>
  <si>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</si>
  <si>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</si>
  <si>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</si>
  <si>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</si>
  <si>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</si>
  <si>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</si>
  <si>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</si>
  <si>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</si>
  <si>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</si>
  <si>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</si>
  <si>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</si>
  <si>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</si>
  <si>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</si>
  <si>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</si>
  <si>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</si>
  <si>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</si>
  <si>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</si>
  <si>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</si>
  <si>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</si>
  <si>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</si>
  <si>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</si>
  <si>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</si>
  <si>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</si>
  <si>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</si>
  <si>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</si>
  <si>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</si>
  <si>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</si>
  <si>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</si>
  <si>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</si>
  <si>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</si>
  <si>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</si>
  <si>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</si>
  <si>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</si>
  <si>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</si>
  <si>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</si>
  <si>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</si>
  <si>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</si>
  <si>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</si>
  <si>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</si>
  <si>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</si>
  <si>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</si>
  <si>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</si>
  <si>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</si>
  <si>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</si>
  <si>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</si>
  <si>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</si>
  <si>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</si>
  <si>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</si>
  <si>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</si>
  <si>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</si>
  <si>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</si>
  <si>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</si>
  <si>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</si>
  <si>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</si>
  <si>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</si>
  <si>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</si>
  <si>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</si>
  <si>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</si>
  <si>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</si>
  <si>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</si>
  <si>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</si>
  <si>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</si>
  <si>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</si>
  <si>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</si>
  <si>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</si>
  <si>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</si>
  <si>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</si>
  <si>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</si>
  <si>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</si>
  <si>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</si>
  <si>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</si>
  <si>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</si>
  <si>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</si>
  <si>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</si>
  <si>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</si>
  <si>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</si>
  <si>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</si>
  <si>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</si>
  <si>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</si>
  <si>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</si>
  <si>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</si>
  <si>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</si>
  <si>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</si>
  <si>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</si>
  <si>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</si>
  <si>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</si>
  <si>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</si>
  <si>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</si>
  <si>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</si>
  <si>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</si>
  <si>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</si>
  <si>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</si>
  <si>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</si>
  <si>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</si>
  <si>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</si>
  <si>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</si>
  <si>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</si>
  <si>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</si>
  <si>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</si>
  <si>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</si>
  <si>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</si>
  <si>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</si>
  <si>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</si>
  <si>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</si>
  <si>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</si>
  <si>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</si>
  <si>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</si>
  <si>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</si>
  <si>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</si>
  <si>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</si>
  <si>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</si>
  <si>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</si>
  <si>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</si>
  <si>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</si>
  <si>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</si>
  <si>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</si>
  <si>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</si>
  <si>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</si>
  <si>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</si>
  <si>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</si>
  <si>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</si>
  <si>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</si>
  <si>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</si>
  <si>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</si>
  <si>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</si>
  <si>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</si>
  <si>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</si>
  <si>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</si>
  <si>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</si>
  <si>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</si>
  <si>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</si>
  <si>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</si>
  <si>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</si>
  <si>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</si>
  <si>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</si>
  <si>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</si>
  <si>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</si>
  <si>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</si>
  <si>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</si>
  <si>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</si>
  <si>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</si>
  <si>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</si>
  <si>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</si>
  <si>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</si>
  <si>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</si>
  <si>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</si>
  <si>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</si>
  <si>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</si>
  <si>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</si>
  <si>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</si>
  <si>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</si>
  <si>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</si>
  <si>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</si>
  <si>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</si>
  <si>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</si>
  <si>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</si>
  <si>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</si>
  <si>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</si>
  <si>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</si>
  <si>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</si>
  <si>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</si>
  <si>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</si>
  <si>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</si>
  <si>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</si>
  <si>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</si>
  <si>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</si>
  <si>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</si>
  <si>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</si>
  <si>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</si>
  <si>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</si>
  <si>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</si>
  <si>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</si>
  <si>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</si>
  <si>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</si>
  <si>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</si>
  <si>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</si>
  <si>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</si>
  <si>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</si>
  <si>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</si>
  <si>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</si>
  <si>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</si>
  <si>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</si>
  <si>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</si>
  <si>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</si>
  <si>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</si>
  <si>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</si>
  <si>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</si>
  <si>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</si>
  <si>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</si>
  <si>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</si>
  <si>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</si>
  <si>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</si>
  <si>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</si>
  <si>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</si>
  <si>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</si>
  <si>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</si>
  <si>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</si>
  <si>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</si>
  <si>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</si>
  <si>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</si>
  <si>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</si>
  <si>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</si>
  <si>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</si>
  <si>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</si>
  <si>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</si>
  <si>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</si>
  <si>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</si>
  <si>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</si>
  <si>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</si>
  <si>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</si>
  <si>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</si>
  <si>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</si>
  <si>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</si>
  <si>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</si>
  <si>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</si>
  <si>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</si>
  <si>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</si>
  <si>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</si>
  <si>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</si>
  <si>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</si>
  <si>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</si>
  <si>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</si>
  <si>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</si>
  <si>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</si>
  <si>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</si>
  <si>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</si>
  <si>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</si>
  <si>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</si>
  <si>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</si>
  <si>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</si>
  <si>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</si>
  <si>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</si>
  <si>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</si>
  <si>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</si>
  <si>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</si>
  <si>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</si>
  <si>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</si>
  <si>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</si>
  <si>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</si>
  <si>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</si>
  <si>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</si>
  <si>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</si>
  <si>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</si>
  <si>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</si>
  <si>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</si>
  <si>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</si>
  <si>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</si>
  <si>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</si>
  <si>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</si>
  <si>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</si>
  <si>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</si>
  <si>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</si>
  <si>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</si>
  <si>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</si>
  <si>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</si>
  <si>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</si>
  <si>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</si>
  <si>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</si>
  <si>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</si>
  <si>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</si>
  <si>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</si>
  <si>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</si>
  <si>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</si>
  <si>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</si>
  <si>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</si>
  <si>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</si>
  <si>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</si>
  <si>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</si>
  <si>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</si>
  <si>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</si>
  <si>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</si>
  <si>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</si>
  <si>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</si>
  <si>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</si>
  <si>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</si>
  <si>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</si>
  <si>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</si>
  <si>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</si>
  <si>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</si>
  <si>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</si>
  <si>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</si>
  <si>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</si>
  <si>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</si>
  <si>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</si>
  <si>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</si>
  <si>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</si>
  <si>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</si>
  <si>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</si>
  <si>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</si>
  <si>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</si>
  <si>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</si>
  <si>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</si>
  <si>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</si>
  <si>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</si>
  <si>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</si>
  <si>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</si>
  <si>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</si>
  <si>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</si>
  <si>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</si>
  <si>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</si>
  <si>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</si>
  <si>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</si>
  <si>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</si>
  <si>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</si>
  <si>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</si>
  <si>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</si>
  <si>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</si>
  <si>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</si>
  <si>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</si>
  <si>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</si>
  <si>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</si>
  <si>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</si>
  <si>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</si>
  <si>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</si>
  <si>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</si>
  <si>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</si>
  <si>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</si>
  <si>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</si>
  <si>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</si>
  <si>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</si>
  <si>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</si>
  <si>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</si>
  <si>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</si>
  <si>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</si>
  <si>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</si>
  <si>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</si>
  <si>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</si>
  <si>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</si>
  <si>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</si>
  <si>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</si>
  <si>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</si>
  <si>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</si>
  <si>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</si>
  <si>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</si>
  <si>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</si>
  <si>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</si>
  <si>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</si>
  <si>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</si>
  <si>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</si>
  <si>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</si>
  <si>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</si>
  <si>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</si>
  <si>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</si>
  <si>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</si>
  <si>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</si>
  <si>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</si>
  <si>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</si>
  <si>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</si>
  <si>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</si>
  <si>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</si>
  <si>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</si>
  <si>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</si>
  <si>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</si>
  <si>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</si>
  <si>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</si>
  <si>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</si>
  <si>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</si>
  <si>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</si>
  <si>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</si>
  <si>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</si>
  <si>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</si>
  <si>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</si>
  <si>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</si>
  <si>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</si>
  <si>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</si>
  <si>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</si>
  <si>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</si>
  <si>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</si>
  <si>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</si>
  <si>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</si>
  <si>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</si>
  <si>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</si>
  <si>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</si>
  <si>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</si>
  <si>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</si>
  <si>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</si>
  <si>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</si>
  <si>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</si>
  <si>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</si>
  <si>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</si>
  <si>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</si>
  <si>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</si>
  <si>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</si>
  <si>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</si>
  <si>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</si>
  <si>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</si>
  <si>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</si>
  <si>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</si>
  <si>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</si>
  <si>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</si>
  <si>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</si>
  <si>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</si>
  <si>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</si>
  <si>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</si>
  <si>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</si>
  <si>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</si>
  <si>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</si>
  <si>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</si>
  <si>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</si>
  <si>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</si>
  <si>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</si>
  <si>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</si>
  <si>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</si>
  <si>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</si>
  <si>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</si>
  <si>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</si>
  <si>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</si>
  <si>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</si>
  <si>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</si>
  <si>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</si>
  <si>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</si>
  <si>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</si>
  <si>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</si>
  <si>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</si>
  <si>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</si>
  <si>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</si>
  <si>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</si>
  <si>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</si>
  <si>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</si>
  <si>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</si>
  <si>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</si>
  <si>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</si>
  <si>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</si>
  <si>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</si>
  <si>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</si>
  <si>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</si>
  <si>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</si>
  <si>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</si>
  <si>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</si>
  <si>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</si>
  <si>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</si>
  <si>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</si>
  <si>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</si>
  <si>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</si>
  <si>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</si>
  <si>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</si>
  <si>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</si>
  <si>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</si>
  <si>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</si>
  <si>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</si>
  <si>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</si>
  <si>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</si>
  <si>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</si>
  <si>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</si>
  <si>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</si>
  <si>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</si>
  <si>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</si>
  <si>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</si>
  <si>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</si>
  <si>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</si>
  <si>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</si>
  <si>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</si>
  <si>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</si>
  <si>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</si>
  <si>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</si>
  <si>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</si>
  <si>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</si>
  <si>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</si>
  <si>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</si>
  <si>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</si>
  <si>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</si>
  <si>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</si>
  <si>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</si>
  <si>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</si>
  <si>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</si>
  <si>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</si>
  <si>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</si>
  <si>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</si>
  <si>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</si>
  <si>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</si>
  <si>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</si>
  <si>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</si>
  <si>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</si>
  <si>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</si>
  <si>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</si>
  <si>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</si>
  <si>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</si>
  <si>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</si>
  <si>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</si>
  <si>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</si>
  <si>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</si>
  <si>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</si>
  <si>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</si>
  <si>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</si>
  <si>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</si>
  <si>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</si>
  <si>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</si>
  <si>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</si>
  <si>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</si>
  <si>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</si>
  <si>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</si>
  <si>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</si>
  <si>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</si>
  <si>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</si>
  <si>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</si>
  <si>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</si>
  <si>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</si>
  <si>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</si>
  <si>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</si>
  <si>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</si>
  <si>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</si>
  <si>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</si>
  <si>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</si>
  <si>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</si>
  <si>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</si>
  <si>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</si>
  <si>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</si>
  <si>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</si>
  <si>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</si>
  <si>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</si>
  <si>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</si>
  <si>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</si>
  <si>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</si>
  <si>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</si>
  <si>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</si>
  <si>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</si>
  <si>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</si>
  <si>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</si>
  <si>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</si>
  <si>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</si>
  <si>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</si>
  <si>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</si>
  <si>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</si>
  <si>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</si>
  <si>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</si>
  <si>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</si>
  <si>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</si>
  <si>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</si>
  <si>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</si>
  <si>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</si>
  <si>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</si>
  <si>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</si>
  <si>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</si>
  <si>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</si>
  <si>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</si>
  <si>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</si>
  <si>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</si>
  <si>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</si>
  <si>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</si>
  <si>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</si>
  <si>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</si>
  <si>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</si>
  <si>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</si>
  <si>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</si>
  <si>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</si>
  <si>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</si>
  <si>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</si>
  <si>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</si>
  <si>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</si>
  <si>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</si>
  <si>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</si>
  <si>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</si>
  <si>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</si>
  <si>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</si>
  <si>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</si>
  <si>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</si>
  <si>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</si>
  <si>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</si>
  <si>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</si>
  <si>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</si>
  <si>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</si>
  <si>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</si>
  <si>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</si>
  <si>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</si>
  <si>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</si>
  <si>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</si>
  <si>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</si>
  <si>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</si>
  <si>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</si>
  <si>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</si>
  <si>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</si>
  <si>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</si>
  <si>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</si>
  <si>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</si>
  <si>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</si>
  <si>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</si>
  <si>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</si>
  <si>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</si>
  <si>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</si>
  <si>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</si>
  <si>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</si>
  <si>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</si>
  <si>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</si>
  <si>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</si>
  <si>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</si>
  <si>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</si>
  <si>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</si>
  <si>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</si>
  <si>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</si>
  <si>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</si>
  <si>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</si>
  <si>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</si>
  <si>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</si>
  <si>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</si>
  <si>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</si>
  <si>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</si>
  <si>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</si>
  <si>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</si>
  <si>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</si>
  <si>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</si>
  <si>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</si>
  <si>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</si>
  <si>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</si>
  <si>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</si>
  <si>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</si>
  <si>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</si>
  <si>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</si>
  <si>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</si>
  <si>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</si>
  <si>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</si>
  <si>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</si>
  <si>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</si>
  <si>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</si>
  <si>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</si>
  <si>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</si>
  <si>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</si>
  <si>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</si>
  <si>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</si>
  <si>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</si>
  <si>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</si>
  <si>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</si>
  <si>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</si>
  <si>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</si>
  <si>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</si>
  <si>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</si>
  <si>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</si>
  <si>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</si>
  <si>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</si>
  <si>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</si>
  <si>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</si>
  <si>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</si>
  <si>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</si>
  <si>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</si>
  <si>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</si>
  <si>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</si>
  <si>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</si>
  <si>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</si>
  <si>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</si>
  <si>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</si>
  <si>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</si>
  <si>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</si>
  <si>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</si>
  <si>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</si>
  <si>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</si>
  <si>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</si>
  <si>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</si>
  <si>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</si>
  <si>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</si>
  <si>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</si>
  <si>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</si>
  <si>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</si>
  <si>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</si>
  <si>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</si>
  <si>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</si>
  <si>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</si>
  <si>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</si>
  <si>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</si>
  <si>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</si>
  <si>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</si>
  <si>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</si>
  <si>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</si>
  <si>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</si>
  <si>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</si>
  <si>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</si>
  <si>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</si>
  <si>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</si>
  <si>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</si>
  <si>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</si>
  <si>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</si>
  <si>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</si>
  <si>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</si>
  <si>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</si>
  <si>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</si>
  <si>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</si>
  <si>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</si>
  <si>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</si>
  <si>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</si>
  <si>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</si>
  <si>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</si>
  <si>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</si>
  <si>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</si>
  <si>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</si>
  <si>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</si>
  <si>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</si>
  <si>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</si>
  <si>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</si>
  <si>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</si>
  <si>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</si>
  <si>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</si>
  <si>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</si>
  <si>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</si>
  <si>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</si>
  <si>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</si>
  <si>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</si>
  <si>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</si>
  <si>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</si>
  <si>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</si>
  <si>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</si>
  <si>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</si>
  <si>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</si>
  <si>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</si>
  <si>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</si>
  <si>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</si>
  <si>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</si>
  <si>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</si>
  <si>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</si>
  <si>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</si>
  <si>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</si>
  <si>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</si>
  <si>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</si>
  <si>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</si>
  <si>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</si>
  <si>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</si>
  <si>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</si>
  <si>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</si>
  <si>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</si>
  <si>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</si>
  <si>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</si>
  <si>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</si>
  <si>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</si>
  <si>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</si>
  <si>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</si>
  <si>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</si>
  <si>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</si>
  <si>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</si>
  <si>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</si>
  <si>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</si>
  <si>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</si>
  <si>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</si>
  <si>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</si>
  <si>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</si>
  <si>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</si>
  <si>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</si>
  <si>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</si>
  <si>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</si>
  <si>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</si>
  <si>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</si>
  <si>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</si>
  <si>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</si>
  <si>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</si>
  <si>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</si>
  <si>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</si>
  <si>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</si>
  <si>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</si>
  <si>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</si>
  <si>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</si>
  <si>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</si>
  <si>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</si>
  <si>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</si>
  <si>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</si>
  <si>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</si>
  <si>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</si>
  <si>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</si>
  <si>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</si>
  <si>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</si>
  <si>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</si>
  <si>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</si>
  <si>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</si>
  <si>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</si>
  <si>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</si>
  <si>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</si>
  <si>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</si>
  <si>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</si>
  <si>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</si>
  <si>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</si>
  <si>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</si>
  <si>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</si>
  <si>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</si>
  <si>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</si>
  <si>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</si>
  <si>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</si>
  <si>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</si>
  <si>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</si>
  <si>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</si>
  <si>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</si>
  <si>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</si>
  <si>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</si>
  <si>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</si>
  <si>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</si>
  <si>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</si>
  <si>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</si>
  <si>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</si>
  <si>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</si>
  <si>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</si>
  <si>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</si>
  <si>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</si>
  <si>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</si>
  <si>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</si>
  <si>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</si>
  <si>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</si>
  <si>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</si>
  <si>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</si>
  <si>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</si>
  <si>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</si>
  <si>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</si>
  <si>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</si>
  <si>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</si>
  <si>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</si>
  <si>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</si>
  <si>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</si>
  <si>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</si>
  <si>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</si>
  <si>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</si>
  <si>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</si>
  <si>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</si>
  <si>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</si>
  <si>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</si>
  <si>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</si>
  <si>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</si>
  <si>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</si>
  <si>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</si>
  <si>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</si>
  <si>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</si>
  <si>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</si>
  <si>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</si>
  <si>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</si>
  <si>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</si>
  <si>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</si>
  <si>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</si>
  <si>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</si>
  <si>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</si>
  <si>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</si>
  <si>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</si>
  <si>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</si>
  <si>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</si>
  <si>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</si>
  <si>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</si>
  <si>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</si>
  <si>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</si>
  <si>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</si>
  <si>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</si>
  <si>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</si>
  <si>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</si>
  <si>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</si>
  <si>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</si>
  <si>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</si>
  <si>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</si>
  <si>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</si>
  <si>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</si>
  <si>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</si>
  <si>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</si>
  <si>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</si>
  <si>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</si>
  <si>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</si>
  <si>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</si>
  <si>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</si>
  <si>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</si>
  <si>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</si>
  <si>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</si>
  <si>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</si>
  <si>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</si>
  <si>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</si>
  <si>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</si>
  <si>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</si>
  <si>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</si>
  <si>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</si>
  <si>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</si>
  <si>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</si>
  <si>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</si>
  <si>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</si>
  <si>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</si>
  <si>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</si>
  <si>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</si>
  <si>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</si>
  <si>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</si>
  <si>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</si>
  <si>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</si>
  <si>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</si>
  <si>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</si>
  <si>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</si>
  <si>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</si>
  <si>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</si>
  <si>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</si>
  <si>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</si>
  <si>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</si>
  <si>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</si>
  <si>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</si>
  <si>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</si>
  <si>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</si>
  <si>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</si>
  <si>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</si>
  <si>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</si>
  <si>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</si>
  <si>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</si>
  <si>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</si>
  <si>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</si>
  <si>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</si>
  <si>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</si>
  <si>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</si>
  <si>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</si>
  <si>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</si>
  <si>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</si>
  <si>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</si>
  <si>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</si>
  <si>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</si>
  <si>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</si>
  <si>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</si>
  <si>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</si>
  <si>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</si>
  <si>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</si>
  <si>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</si>
  <si>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</si>
  <si>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</si>
  <si>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</si>
  <si>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</si>
  <si>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</si>
  <si>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</si>
  <si>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</si>
  <si>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</si>
  <si>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</si>
  <si>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</si>
  <si>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</si>
  <si>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</si>
  <si>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</si>
  <si>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</si>
  <si>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</si>
  <si>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</si>
  <si>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</si>
  <si>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</si>
  <si>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</si>
  <si>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</si>
  <si>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</si>
  <si>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</si>
  <si>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</si>
  <si>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</si>
  <si>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</si>
  <si>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</si>
  <si>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</si>
  <si>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</si>
  <si>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</si>
  <si>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</si>
  <si>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</si>
  <si>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</si>
  <si>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</si>
  <si>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</si>
  <si>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</si>
  <si>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</si>
  <si>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</si>
  <si>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</si>
  <si>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</si>
  <si>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</si>
  <si>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</si>
  <si>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</si>
  <si>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</si>
  <si>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</si>
  <si>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</si>
  <si>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</si>
  <si>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</si>
  <si>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</si>
  <si>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</si>
  <si>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</si>
  <si>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</si>
  <si>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</si>
  <si>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</si>
  <si>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</si>
  <si>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</si>
  <si>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</si>
  <si>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</si>
  <si>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</si>
  <si>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</si>
  <si>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</si>
  <si>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</si>
  <si>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</si>
  <si>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</si>
  <si>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</si>
  <si>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</si>
  <si>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</si>
  <si>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</si>
  <si>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</si>
  <si>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</si>
  <si>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</si>
  <si>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</si>
  <si>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</si>
  <si>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</si>
  <si>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</si>
  <si>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</si>
  <si>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</si>
  <si>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</si>
  <si>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</si>
  <si>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</si>
  <si>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</si>
  <si>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</si>
  <si>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</si>
  <si>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</si>
  <si>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</si>
  <si>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</si>
  <si>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</si>
  <si>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</si>
  <si>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</si>
  <si>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</si>
  <si>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</si>
  <si>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</si>
  <si>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</si>
  <si>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</si>
  <si>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</si>
  <si>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</si>
  <si>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</si>
  <si>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</si>
  <si>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</si>
  <si>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</si>
  <si>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</si>
  <si>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</si>
  <si>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</si>
  <si>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</si>
  <si>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</si>
  <si>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</si>
  <si>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</si>
  <si>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</si>
  <si>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</si>
  <si>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</si>
  <si>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</si>
  <si>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</si>
  <si>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</si>
  <si>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</si>
  <si>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</si>
  <si>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</si>
  <si>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</si>
  <si>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</si>
  <si>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</si>
  <si>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</si>
  <si>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</si>
  <si>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</si>
  <si>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</si>
  <si>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</si>
  <si>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</si>
  <si>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</si>
  <si>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</si>
  <si>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</si>
  <si>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</si>
  <si>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</si>
  <si>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</si>
  <si>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</si>
  <si>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</si>
  <si>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</si>
  <si>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</si>
  <si>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</si>
  <si>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</si>
  <si>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</si>
  <si>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</si>
  <si>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</si>
  <si>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</si>
  <si>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</si>
  <si>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</si>
  <si>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</si>
  <si>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</si>
  <si>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</si>
  <si>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</si>
  <si>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</si>
  <si>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</si>
  <si>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</si>
  <si>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</si>
  <si>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</si>
  <si>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</si>
  <si>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</si>
  <si>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</si>
  <si>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</si>
  <si>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</si>
  <si>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</si>
  <si>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</si>
  <si>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</si>
  <si>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</si>
  <si>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</si>
  <si>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</si>
  <si>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</si>
  <si>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</si>
  <si>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</si>
  <si>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</si>
  <si>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</si>
  <si>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</si>
  <si>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</si>
  <si>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</si>
  <si>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</si>
  <si>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</si>
  <si>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</si>
  <si>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</si>
  <si>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</si>
  <si>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</si>
  <si>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</si>
  <si>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</si>
  <si>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</si>
  <si>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</si>
  <si>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</si>
  <si>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</si>
  <si>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</si>
  <si>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</si>
  <si>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</si>
  <si>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</si>
  <si>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</si>
  <si>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</si>
  <si>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</si>
  <si>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</si>
  <si>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</si>
  <si>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</si>
  <si>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</si>
  <si>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</si>
  <si>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</si>
  <si>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</si>
  <si>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</si>
  <si>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</si>
  <si>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</si>
  <si>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</si>
  <si>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</si>
  <si>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</si>
  <si>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</si>
  <si>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</si>
  <si>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</si>
  <si>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</si>
  <si>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</si>
  <si>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</si>
  <si>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</si>
  <si>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</si>
  <si>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</si>
  <si>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</si>
  <si>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</si>
  <si>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</si>
  <si>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</si>
  <si>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</si>
  <si>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</si>
  <si>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</si>
  <si>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</si>
  <si>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</si>
  <si>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</si>
  <si>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</si>
  <si>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</si>
  <si>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</si>
  <si>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</si>
  <si>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</si>
  <si>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</si>
  <si>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</si>
  <si>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</si>
  <si>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</si>
  <si>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</si>
  <si>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</si>
  <si>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</si>
  <si>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</si>
  <si>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</si>
  <si>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</si>
  <si>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</si>
  <si>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</si>
  <si>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</si>
  <si>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</si>
  <si>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</si>
  <si>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</si>
  <si>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</si>
  <si>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</si>
  <si>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</si>
  <si>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</si>
  <si>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</si>
  <si>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</si>
  <si>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</si>
  <si>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</si>
  <si>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</si>
  <si>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</si>
  <si>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</si>
  <si>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</si>
  <si>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</si>
  <si>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</si>
  <si>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</si>
  <si>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</si>
  <si>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</si>
  <si>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</si>
  <si>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</si>
  <si>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</si>
  <si>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</si>
  <si>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</si>
  <si>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</si>
  <si>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</si>
  <si>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</si>
  <si>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</si>
  <si>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</si>
  <si>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</si>
  <si>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</si>
  <si>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</si>
  <si>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</si>
  <si>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</si>
  <si>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</si>
  <si>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</si>
  <si>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</si>
  <si>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</si>
  <si>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</si>
  <si>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</si>
  <si>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</si>
  <si>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</si>
  <si>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</si>
  <si>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</si>
  <si>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</si>
  <si>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</si>
  <si>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</si>
  <si>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</si>
  <si>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</si>
  <si>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</si>
  <si>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</si>
  <si>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</si>
  <si>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</si>
  <si>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</si>
  <si>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</si>
  <si>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</si>
  <si>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</si>
  <si>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</si>
  <si>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</si>
  <si>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</si>
  <si>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</si>
  <si>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</si>
  <si>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</si>
  <si>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</si>
  <si>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</si>
  <si>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</si>
  <si>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</si>
  <si>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</si>
  <si>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</si>
  <si>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</si>
  <si>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</si>
  <si>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</si>
  <si>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</si>
  <si>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</si>
  <si>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</si>
  <si>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</si>
  <si>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</si>
  <si>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</si>
  <si>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</si>
  <si>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</si>
  <si>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</si>
  <si>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</si>
  <si>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</si>
  <si>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</si>
  <si>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</si>
  <si>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</si>
  <si>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</si>
  <si>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</si>
  <si>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</si>
  <si>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</si>
  <si>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</si>
  <si>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</si>
  <si>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</si>
  <si>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</si>
  <si>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</si>
  <si>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</si>
  <si>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</si>
  <si>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</si>
  <si>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</si>
  <si>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</si>
  <si>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</si>
  <si>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</si>
  <si>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</si>
  <si>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</si>
  <si>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</si>
  <si>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</si>
  <si>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</si>
  <si>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</si>
  <si>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</si>
  <si>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</si>
  <si>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</si>
  <si>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</si>
  <si>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</si>
  <si>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</si>
  <si>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</si>
  <si>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</si>
  <si>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</si>
  <si>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</si>
  <si>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</si>
  <si>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</si>
  <si>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</si>
  <si>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</si>
  <si>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</si>
  <si>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</si>
  <si>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</si>
  <si>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</si>
  <si>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</si>
  <si>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</si>
  <si>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</si>
  <si>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</si>
  <si>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</si>
  <si>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</si>
  <si>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</si>
  <si>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</si>
  <si>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</si>
  <si>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</si>
  <si>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</si>
  <si>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</si>
  <si>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</si>
  <si>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</si>
  <si>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</si>
  <si>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</si>
  <si>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</si>
  <si>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</si>
  <si>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</si>
  <si>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</si>
  <si>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</si>
  <si>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</si>
  <si>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</si>
  <si>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</si>
  <si>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</si>
  <si>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</si>
  <si>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</si>
  <si>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</si>
  <si>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</si>
  <si>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</si>
  <si>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</si>
  <si>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</si>
  <si>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</si>
  <si>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</si>
  <si>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</si>
  <si>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</si>
  <si>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</si>
  <si>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</si>
  <si>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</si>
  <si>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</si>
  <si>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</si>
  <si>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</si>
  <si>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</si>
  <si>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</si>
  <si>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</si>
  <si>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</si>
  <si>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</si>
  <si>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</si>
  <si>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</si>
  <si>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</si>
  <si>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</si>
  <si>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</si>
  <si>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</si>
  <si>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</si>
  <si>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</si>
  <si>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</si>
  <si>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</si>
  <si>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</si>
  <si>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</si>
  <si>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</si>
  <si>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</si>
  <si>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</si>
  <si>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</si>
  <si>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</si>
  <si>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</si>
  <si>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</si>
  <si>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</si>
  <si>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</si>
  <si>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</si>
  <si>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</si>
  <si>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</si>
  <si>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</si>
  <si>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</si>
  <si>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</si>
  <si>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</si>
  <si>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</si>
  <si>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</si>
  <si>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</si>
  <si>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</si>
  <si>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</si>
  <si>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</si>
  <si>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</si>
  <si>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</si>
  <si>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</si>
  <si>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</si>
  <si>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</si>
  <si>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</si>
  <si>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</si>
  <si>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</si>
  <si>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</si>
  <si>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</si>
  <si>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</si>
  <si>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</si>
  <si>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</si>
  <si>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</si>
  <si>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</si>
  <si>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</si>
  <si>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</si>
  <si>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</si>
  <si>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</si>
  <si>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</si>
  <si>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</si>
  <si>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</si>
  <si>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</si>
  <si>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</si>
  <si>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</si>
  <si>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</si>
  <si>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</si>
  <si>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</si>
  <si>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</si>
  <si>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</si>
  <si>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</si>
  <si>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</si>
  <si>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</si>
  <si>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</si>
  <si>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</si>
  <si>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</si>
  <si>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</si>
  <si>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</si>
  <si>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</si>
  <si>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</si>
  <si>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</si>
  <si>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</si>
  <si>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</si>
  <si>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</si>
  <si>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</si>
  <si>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</si>
  <si>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</si>
  <si>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</si>
  <si>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</si>
  <si>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</si>
  <si>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</si>
  <si>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</si>
  <si>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</si>
  <si>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</si>
  <si>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</si>
  <si>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</si>
  <si>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</si>
  <si>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</si>
  <si>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</si>
  <si>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</si>
  <si>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</si>
  <si>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</si>
  <si>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</si>
  <si>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</si>
  <si>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</si>
  <si>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</si>
  <si>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</si>
  <si>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</si>
  <si>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</si>
  <si>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</si>
  <si>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</si>
  <si>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</si>
  <si>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</si>
  <si>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</si>
  <si>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</si>
  <si>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</si>
  <si>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</si>
  <si>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</si>
  <si>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</si>
  <si>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</si>
  <si>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</si>
  <si>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</si>
  <si>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</si>
  <si>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</si>
  <si>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</si>
  <si>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</si>
  <si>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</si>
  <si>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</si>
  <si>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</si>
  <si>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</si>
  <si>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</si>
  <si>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</si>
  <si>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</si>
  <si>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</si>
  <si>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</si>
  <si>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</si>
  <si>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</si>
  <si>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</si>
  <si>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</si>
  <si>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</si>
  <si>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</si>
  <si>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</si>
  <si>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</si>
  <si>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</si>
  <si>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</si>
  <si>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</si>
  <si>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</si>
  <si>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</si>
  <si>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</si>
  <si>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</si>
  <si>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</si>
  <si>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</si>
  <si>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</si>
  <si>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</si>
  <si>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</si>
  <si>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</si>
  <si>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</si>
  <si>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</si>
  <si>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</si>
  <si>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</si>
  <si>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</si>
  <si>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</si>
  <si>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</si>
  <si>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</si>
  <si>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</si>
  <si>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</si>
  <si>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</si>
  <si>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</si>
  <si>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</si>
  <si>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</si>
  <si>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</si>
  <si>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</si>
  <si>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</si>
  <si>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</si>
  <si>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</si>
  <si>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</si>
  <si>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</si>
  <si>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</si>
  <si>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</si>
  <si>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</si>
  <si>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</si>
  <si>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</si>
  <si>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</si>
  <si>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</si>
  <si>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</si>
  <si>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</si>
  <si>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</si>
  <si>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</si>
  <si>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</si>
  <si>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</si>
  <si>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</si>
  <si>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</si>
  <si>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</si>
  <si>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</si>
  <si>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</si>
  <si>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</si>
  <si>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</si>
  <si>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</si>
  <si>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</si>
  <si>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</si>
  <si>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</si>
  <si>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</si>
  <si>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</si>
  <si>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</si>
  <si>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</si>
  <si>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</si>
  <si>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</si>
  <si>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</si>
  <si>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</si>
  <si>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</si>
  <si>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</si>
  <si>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</si>
  <si>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</si>
  <si>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</si>
  <si>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</si>
  <si>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</si>
  <si>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</si>
  <si>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</si>
  <si>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</si>
  <si>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</si>
  <si>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</si>
  <si>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</si>
  <si>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</si>
  <si>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</si>
  <si>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</si>
  <si>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</si>
  <si>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</si>
  <si>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</si>
  <si>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</si>
  <si>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</si>
  <si>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</si>
  <si>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</si>
  <si>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</si>
  <si>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</si>
  <si>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</si>
  <si>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</si>
  <si>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</si>
  <si>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</si>
  <si>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</si>
  <si>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</si>
  <si>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</si>
  <si>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</si>
  <si>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</si>
  <si>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</si>
  <si>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</si>
  <si>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</si>
  <si>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</si>
  <si>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</si>
  <si>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</si>
  <si>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</si>
  <si>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</si>
  <si>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</si>
  <si>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</si>
  <si>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</si>
  <si>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</si>
  <si>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</si>
  <si>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</si>
  <si>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</si>
  <si>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</si>
  <si>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</si>
  <si>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</si>
  <si>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</si>
  <si>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</si>
  <si>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</si>
  <si>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</si>
  <si>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</si>
  <si>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</si>
  <si>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</si>
  <si>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</si>
  <si>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</si>
  <si>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</si>
  <si>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</si>
  <si>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</si>
  <si>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</si>
  <si>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</si>
  <si>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</si>
  <si>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</si>
  <si>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</si>
  <si>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</si>
  <si>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</si>
  <si>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</si>
  <si>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</si>
  <si>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</si>
  <si>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</si>
  <si>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</si>
  <si>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</si>
  <si>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</si>
  <si>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</si>
  <si>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</si>
  <si>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</si>
  <si>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</si>
  <si>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</si>
  <si>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</si>
  <si>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</si>
  <si>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</si>
  <si>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</si>
  <si>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</si>
  <si>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</si>
  <si>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</si>
  <si>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</si>
  <si>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</si>
  <si>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</si>
  <si>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</si>
  <si>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</si>
  <si>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</si>
  <si>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</si>
  <si>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</si>
  <si>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</si>
  <si>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</si>
  <si>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</si>
  <si>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</si>
  <si>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</si>
  <si>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</si>
  <si>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</si>
  <si>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</si>
  <si>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</si>
  <si>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</si>
  <si>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</si>
  <si>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</si>
  <si>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</si>
  <si>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</si>
  <si>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</si>
  <si>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</si>
  <si>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</si>
  <si>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</si>
  <si>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</si>
  <si>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</si>
  <si>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</si>
  <si>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</si>
  <si>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</si>
  <si>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</si>
  <si>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</si>
  <si>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</si>
  <si>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</si>
  <si>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</si>
  <si>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</si>
  <si>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</si>
  <si>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</si>
  <si>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</si>
  <si>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</si>
  <si>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</si>
  <si>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</si>
  <si>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</si>
  <si>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</si>
  <si>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</si>
  <si>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</si>
  <si>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</si>
  <si>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</si>
  <si>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</si>
  <si>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</si>
  <si>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</si>
  <si>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</si>
  <si>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</si>
  <si>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</si>
  <si>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</si>
  <si>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</si>
  <si>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</si>
  <si>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</si>
  <si>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</si>
  <si>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</si>
  <si>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</si>
  <si>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</si>
  <si>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</si>
  <si>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</si>
  <si>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</si>
  <si>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</si>
  <si>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</si>
  <si>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</si>
  <si>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</si>
  <si>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</si>
  <si>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</si>
  <si>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</si>
  <si>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</si>
  <si>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</si>
  <si>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</si>
  <si>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</si>
  <si>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</si>
  <si>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</si>
  <si>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</si>
  <si>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</si>
  <si>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</si>
  <si>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</si>
  <si>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</si>
  <si>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</si>
  <si>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</si>
  <si>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</si>
  <si>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</si>
  <si>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</si>
  <si>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</si>
  <si>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</si>
  <si>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</si>
  <si>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</si>
  <si>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</si>
  <si>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</si>
  <si>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</si>
  <si>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</si>
  <si>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</si>
  <si>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</si>
  <si>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</si>
  <si>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</si>
  <si>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</si>
  <si>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</si>
  <si>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</si>
  <si>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</si>
  <si>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</si>
  <si>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</si>
  <si>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</si>
  <si>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</si>
  <si>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</si>
  <si>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</si>
  <si>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</si>
  <si>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</si>
  <si>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</si>
  <si>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</si>
  <si>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</si>
  <si>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</si>
  <si>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</si>
  <si>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</si>
  <si>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</si>
  <si>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</si>
  <si>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</si>
  <si>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</si>
  <si>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</si>
  <si>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</si>
  <si>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</si>
  <si>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</si>
  <si>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</si>
  <si>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</si>
  <si>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</si>
  <si>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</si>
  <si>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</si>
  <si>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</si>
  <si>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</si>
  <si>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</si>
  <si>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</si>
  <si>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</si>
  <si>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</si>
  <si>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</si>
  <si>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</si>
  <si>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</si>
  <si>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</si>
  <si>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</si>
  <si>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</si>
  <si>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</si>
  <si>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</si>
  <si>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</si>
  <si>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</si>
  <si>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</si>
  <si>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</si>
  <si>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</si>
  <si>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</si>
  <si>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</si>
  <si>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</si>
  <si>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</si>
  <si>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</si>
  <si>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</si>
  <si>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</si>
  <si>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</si>
  <si>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</si>
  <si>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</si>
  <si>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</si>
  <si>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</si>
  <si>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</si>
  <si>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</si>
  <si>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</si>
  <si>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</si>
  <si>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</si>
  <si>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</si>
  <si>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</si>
  <si>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</si>
  <si>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</si>
  <si>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</si>
  <si>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</si>
  <si>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</si>
  <si>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</si>
  <si>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</si>
  <si>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</si>
  <si>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</si>
  <si>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</si>
  <si>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</si>
  <si>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</si>
  <si>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</si>
  <si>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</si>
  <si>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</si>
  <si>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</si>
  <si>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</si>
  <si>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</si>
  <si>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</si>
  <si>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</si>
  <si>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</si>
  <si>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</si>
  <si>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</si>
  <si>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</si>
  <si>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</si>
  <si>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</si>
  <si>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</si>
  <si>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</si>
  <si>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</si>
  <si>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</si>
  <si>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</si>
  <si>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</si>
  <si>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</si>
  <si>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</si>
  <si>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</si>
  <si>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</si>
  <si>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</si>
  <si>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</si>
  <si>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</si>
  <si>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</si>
  <si>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</si>
  <si>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</si>
  <si>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</si>
  <si>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</si>
  <si>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</si>
  <si>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</si>
  <si>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</si>
  <si>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</si>
  <si>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</si>
  <si>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</si>
  <si>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</si>
  <si>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</si>
  <si>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</si>
  <si>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</si>
  <si>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</si>
  <si>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</si>
  <si>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</si>
  <si>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</si>
  <si>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</si>
  <si>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</si>
  <si>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</si>
  <si>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</si>
  <si>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</si>
  <si>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</si>
  <si>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</si>
  <si>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</si>
  <si>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</si>
  <si>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</si>
  <si>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</si>
  <si>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</si>
  <si>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</si>
  <si>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</si>
  <si>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</si>
  <si>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</si>
  <si>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</si>
  <si>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</si>
  <si>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</si>
  <si>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</si>
  <si>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</si>
  <si>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</si>
  <si>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</si>
  <si>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</si>
  <si>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</si>
  <si>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</si>
  <si>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</si>
  <si>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</si>
  <si>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</si>
  <si>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</si>
  <si>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</si>
  <si>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</si>
  <si>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</si>
  <si>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</si>
  <si>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</si>
  <si>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</si>
  <si>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</si>
  <si>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</si>
  <si>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</si>
  <si>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</si>
  <si>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</si>
  <si>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</si>
  <si>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</si>
  <si>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</si>
  <si>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</si>
  <si>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</si>
  <si>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</si>
  <si>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</si>
  <si>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</si>
  <si>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</si>
  <si>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</si>
  <si>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</si>
  <si>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</si>
  <si>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</si>
  <si>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</si>
  <si>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</si>
  <si>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</si>
  <si>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</si>
  <si>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</si>
  <si>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</si>
  <si>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</si>
  <si>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</si>
  <si>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</si>
  <si>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</si>
  <si>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</si>
  <si>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</si>
  <si>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</si>
  <si>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</si>
  <si>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</si>
  <si>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</si>
  <si>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</si>
  <si>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</si>
  <si>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</si>
  <si>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</si>
  <si>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</si>
  <si>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</si>
  <si>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</si>
  <si>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</si>
  <si>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</si>
  <si>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</si>
  <si>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</si>
  <si>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</si>
  <si>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</si>
  <si>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</si>
  <si>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</si>
  <si>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</si>
  <si>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</si>
  <si>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</si>
  <si>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</si>
  <si>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</si>
  <si>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</si>
  <si>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</si>
  <si>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</si>
  <si>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</si>
  <si>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</si>
  <si>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</si>
  <si>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</si>
  <si>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</si>
  <si>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</si>
  <si>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</si>
  <si>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</si>
  <si>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</si>
  <si>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</si>
  <si>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</si>
  <si>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</si>
  <si>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</si>
  <si>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</si>
  <si>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</si>
  <si>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</si>
  <si>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</si>
  <si>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</si>
  <si>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</si>
  <si>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</si>
  <si>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</si>
  <si>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</si>
  <si>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</si>
  <si>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</si>
  <si>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</si>
  <si>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</si>
  <si>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</si>
  <si>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</si>
  <si>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</si>
  <si>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</si>
  <si>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</si>
  <si>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</si>
  <si>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</si>
  <si>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</si>
  <si>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</si>
  <si>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</si>
  <si>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</si>
  <si>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</si>
  <si>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</si>
  <si>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</si>
  <si>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</si>
  <si>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</si>
  <si>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</si>
  <si>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</si>
  <si>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</si>
  <si>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</si>
  <si>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</si>
  <si>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</si>
  <si>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</si>
  <si>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</si>
  <si>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</si>
  <si>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</si>
  <si>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</si>
  <si>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</si>
  <si>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</si>
  <si>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</si>
  <si>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</si>
  <si>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</si>
  <si>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</si>
  <si>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</si>
  <si>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</si>
  <si>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</si>
  <si>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</si>
  <si>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</si>
  <si>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</si>
  <si>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</si>
  <si>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</si>
  <si>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</si>
  <si>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</si>
  <si>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</si>
  <si>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</si>
  <si>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</si>
  <si>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</si>
  <si>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</si>
  <si>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</si>
  <si>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</si>
  <si>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</si>
  <si>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</si>
  <si>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</si>
  <si>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</si>
  <si>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</si>
  <si>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</si>
  <si>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</si>
  <si>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</si>
  <si>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</si>
  <si>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</si>
  <si>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</si>
  <si>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</si>
  <si>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</si>
  <si>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</si>
  <si>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</si>
  <si>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</si>
  <si>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</si>
  <si>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</si>
  <si>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</si>
  <si>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</si>
  <si>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</si>
  <si>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</si>
  <si>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</si>
  <si>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</si>
  <si>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</si>
  <si>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</si>
  <si>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</si>
  <si>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</si>
  <si>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</si>
  <si>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</si>
  <si>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</si>
  <si>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</si>
  <si>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</si>
  <si>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</si>
  <si>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</si>
  <si>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</si>
  <si>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</si>
  <si>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</si>
  <si>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</si>
  <si>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</si>
  <si>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</si>
  <si>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</si>
  <si>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</si>
  <si>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</si>
  <si>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</si>
  <si>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</si>
  <si>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</si>
  <si>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</si>
  <si>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</si>
  <si>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</si>
  <si>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</si>
  <si>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</si>
  <si>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</si>
  <si>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</si>
  <si>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</si>
  <si>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</si>
  <si>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</si>
  <si>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</si>
  <si>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</si>
  <si>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</si>
  <si>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</si>
  <si>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</si>
  <si>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</si>
  <si>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</si>
  <si>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</si>
  <si>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</si>
  <si>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</si>
  <si>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</si>
  <si>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</si>
  <si>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</si>
  <si>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</si>
  <si>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</si>
  <si>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</si>
  <si>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</si>
  <si>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</si>
  <si>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</si>
  <si>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</si>
  <si>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</si>
  <si>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</si>
  <si>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</si>
  <si>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</si>
  <si>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</si>
  <si>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</si>
  <si>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</si>
  <si>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</si>
  <si>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</si>
  <si>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</si>
  <si>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</si>
  <si>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</si>
  <si>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</si>
  <si>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</si>
  <si>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</si>
  <si>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</si>
  <si>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</si>
  <si>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</si>
  <si>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</si>
  <si>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</si>
  <si>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</si>
  <si>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</si>
  <si>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</si>
  <si>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</si>
  <si>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</si>
  <si>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</si>
  <si>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</si>
  <si>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</si>
  <si>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</si>
  <si>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</si>
  <si>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</si>
  <si>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</si>
  <si>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</si>
  <si>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</si>
  <si>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</si>
  <si>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</si>
  <si>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</si>
  <si>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</si>
  <si>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</si>
  <si>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</si>
  <si>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</si>
  <si>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</si>
  <si>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</si>
  <si>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</si>
  <si>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</si>
  <si>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</si>
  <si>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</si>
  <si>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</si>
  <si>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</si>
  <si>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</si>
  <si>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</si>
  <si>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</si>
  <si>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</si>
  <si>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</si>
  <si>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</si>
  <si>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</si>
  <si>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</si>
  <si>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</si>
  <si>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</si>
  <si>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</si>
  <si>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</si>
  <si>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</si>
  <si>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</si>
  <si>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</si>
  <si>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</si>
  <si>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</si>
  <si>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</si>
  <si>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</si>
  <si>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</si>
  <si>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</si>
  <si>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</si>
  <si>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</si>
  <si>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</si>
  <si>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</si>
  <si>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</si>
  <si>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</si>
  <si>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</si>
  <si>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</si>
  <si>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</si>
  <si>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</si>
  <si>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</si>
  <si>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</si>
  <si>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</si>
  <si>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</si>
  <si>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</si>
  <si>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</si>
  <si>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</si>
  <si>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</si>
  <si>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</si>
  <si>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</si>
  <si>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</si>
  <si>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</si>
  <si>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</si>
  <si>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</si>
  <si>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</si>
  <si>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</si>
  <si>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</si>
  <si>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</si>
  <si>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</si>
  <si>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</si>
  <si>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</si>
  <si>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</si>
  <si>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</si>
  <si>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</si>
  <si>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</si>
  <si>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</si>
  <si>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</si>
  <si>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</si>
  <si>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</si>
  <si>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</si>
  <si>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</si>
  <si>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</si>
  <si>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</si>
  <si>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</si>
  <si>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</si>
  <si>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</si>
  <si>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</si>
  <si>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</si>
  <si>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</si>
  <si>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</si>
  <si>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</si>
  <si>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</si>
  <si>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</si>
  <si>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</si>
  <si>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</si>
  <si>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</si>
  <si>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</si>
  <si>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</si>
  <si>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</si>
  <si>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</si>
  <si>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</si>
  <si>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</si>
  <si>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</si>
  <si>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</si>
  <si>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</si>
  <si>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</si>
  <si>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</si>
  <si>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</si>
  <si>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</si>
  <si>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</si>
  <si>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</si>
  <si>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</si>
  <si>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</si>
  <si>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</si>
  <si>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</si>
  <si>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</si>
  <si>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</si>
  <si>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</si>
  <si>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</si>
  <si>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</si>
  <si>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</si>
  <si>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</si>
  <si>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</si>
  <si>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</si>
  <si>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</si>
  <si>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</si>
  <si>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</si>
  <si>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</si>
  <si>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</si>
  <si>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</si>
  <si>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</si>
  <si>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</si>
  <si>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</si>
  <si>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</si>
  <si>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</si>
  <si>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</si>
  <si>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</si>
  <si>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</si>
  <si>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</si>
  <si>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</si>
  <si>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</si>
  <si>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</si>
  <si>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</si>
  <si>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</si>
  <si>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</si>
  <si>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</si>
  <si>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</si>
  <si>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</si>
  <si>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</si>
  <si>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</si>
  <si>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</si>
  <si>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</si>
  <si>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</si>
  <si>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</si>
  <si>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</si>
  <si>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</si>
  <si>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</si>
  <si>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</si>
  <si>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</si>
  <si>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</si>
  <si>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</si>
  <si>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</si>
  <si>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</si>
  <si>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</si>
  <si>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</si>
  <si>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</si>
  <si>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</si>
  <si>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</si>
  <si>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</si>
  <si>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</si>
  <si>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</si>
  <si>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</si>
  <si>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</si>
  <si>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</si>
  <si>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</si>
  <si>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</si>
  <si>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</si>
  <si>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</si>
  <si>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</si>
  <si>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</si>
  <si>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</si>
  <si>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</si>
  <si>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</si>
  <si>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</si>
  <si>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</si>
  <si>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</si>
  <si>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</si>
  <si>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</si>
  <si>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</si>
  <si>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</si>
  <si>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</si>
  <si>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</si>
  <si>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</si>
  <si>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</si>
  <si>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</si>
  <si>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</si>
  <si>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</si>
  <si>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</si>
  <si>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</si>
  <si>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</si>
  <si>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</si>
  <si>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</si>
  <si>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</si>
  <si>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</si>
  <si>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</si>
  <si>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</si>
  <si>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</si>
  <si>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</si>
  <si>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</si>
  <si>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</si>
  <si>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</si>
  <si>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</si>
  <si>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</si>
  <si>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</si>
  <si>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</si>
  <si>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</si>
  <si>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</si>
  <si>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</si>
  <si>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</si>
  <si>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</si>
  <si>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</si>
  <si>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</si>
  <si>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</si>
  <si>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</si>
  <si>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</si>
  <si>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</si>
  <si>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</si>
  <si>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</si>
  <si>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</si>
  <si>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</si>
  <si>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</si>
  <si>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</si>
  <si>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</si>
  <si>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</si>
  <si>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</si>
  <si>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</si>
  <si>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</si>
  <si>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</si>
  <si>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</si>
  <si>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</si>
  <si>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</si>
  <si>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</si>
  <si>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</si>
  <si>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</si>
  <si>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</si>
  <si>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</si>
  <si>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</si>
  <si>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</si>
  <si>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</si>
  <si>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</si>
  <si>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</si>
  <si>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</si>
  <si>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</si>
  <si>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</si>
  <si>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</si>
  <si>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</si>
  <si>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</si>
  <si>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</si>
  <si>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</si>
  <si>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</si>
  <si>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</si>
  <si>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</si>
  <si>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</si>
  <si>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</si>
  <si>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</si>
  <si>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</si>
  <si>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</si>
  <si>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</si>
  <si>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</si>
  <si>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</si>
  <si>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</si>
  <si>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</si>
  <si>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</si>
  <si>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</si>
  <si>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</si>
  <si>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</si>
  <si>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</si>
  <si>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</si>
  <si>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</si>
  <si>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</si>
  <si>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</si>
  <si>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</si>
  <si>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</si>
  <si>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</si>
  <si>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</si>
  <si>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</si>
  <si>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</si>
  <si>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</si>
  <si>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</si>
  <si>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</si>
  <si>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</si>
  <si>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</si>
  <si>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</si>
  <si>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</si>
  <si>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</si>
  <si>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</si>
  <si>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</si>
  <si>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</si>
  <si>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</si>
  <si>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</si>
  <si>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</si>
  <si>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</si>
  <si>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</si>
  <si>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</si>
  <si>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</si>
  <si>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</si>
  <si>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</si>
  <si>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</si>
  <si>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</si>
  <si>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</si>
  <si>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</si>
  <si>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</si>
  <si>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</si>
  <si>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</si>
  <si>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</si>
  <si>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</si>
  <si>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</si>
  <si>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</si>
  <si>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</si>
  <si>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</si>
  <si>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</si>
  <si>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</si>
  <si>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</si>
  <si>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</si>
  <si>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</si>
  <si>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</si>
  <si>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</si>
  <si>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</si>
  <si>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</si>
  <si>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</si>
  <si>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</si>
  <si>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</si>
  <si>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</si>
  <si>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</si>
  <si>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</si>
  <si>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</si>
  <si>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</si>
  <si>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</si>
  <si>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</si>
  <si>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</si>
  <si>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</si>
  <si>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</si>
  <si>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</si>
  <si>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</si>
  <si>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</si>
  <si>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</si>
  <si>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</si>
  <si>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</si>
  <si>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</si>
  <si>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</si>
  <si>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</si>
  <si>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</si>
  <si>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</si>
  <si>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</si>
  <si>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</si>
  <si>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</si>
  <si>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</si>
  <si>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</si>
  <si>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</si>
  <si>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</si>
  <si>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</si>
  <si>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</si>
  <si>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</si>
  <si>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</si>
  <si>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</si>
  <si>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</si>
  <si>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</si>
  <si>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</si>
  <si>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</si>
  <si>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</si>
  <si>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</si>
  <si>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</si>
  <si>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</si>
  <si>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</si>
  <si>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</si>
  <si>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</si>
  <si>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</si>
  <si>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</si>
  <si>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</si>
  <si>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</si>
  <si>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</si>
  <si>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</si>
  <si>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</si>
  <si>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</si>
  <si>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</si>
  <si>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</si>
  <si>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</si>
  <si>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</si>
  <si>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</si>
  <si>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</si>
  <si>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</si>
  <si>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</si>
  <si>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</si>
  <si>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</si>
  <si>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</si>
  <si>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</si>
  <si>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</si>
  <si>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</si>
  <si>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</si>
  <si>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</si>
  <si>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</si>
  <si>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</si>
  <si>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</si>
  <si>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</si>
  <si>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</si>
  <si>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</si>
  <si>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</si>
  <si>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</si>
  <si>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</si>
  <si>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</si>
  <si>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</si>
  <si>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</si>
  <si>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</si>
  <si>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</si>
  <si>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</si>
  <si>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</si>
  <si>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</si>
  <si>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</si>
  <si>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</si>
  <si>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</si>
  <si>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</si>
  <si>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</si>
  <si>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</si>
  <si>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</si>
  <si>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</si>
  <si>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</si>
  <si>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</si>
  <si>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</si>
  <si>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</si>
  <si>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</si>
  <si>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</si>
  <si>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</si>
  <si>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</si>
  <si>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</si>
  <si>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</si>
  <si>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</si>
  <si>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</si>
  <si>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</si>
  <si>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</si>
  <si>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</si>
  <si>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</si>
  <si>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</si>
  <si>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</si>
  <si>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</si>
  <si>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</si>
  <si>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</si>
  <si>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</si>
  <si>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</si>
  <si>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</si>
  <si>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</si>
  <si>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</si>
  <si>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</si>
  <si>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</si>
  <si>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</si>
  <si>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</si>
  <si>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</si>
  <si>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</si>
  <si>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</si>
  <si>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</si>
  <si>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</si>
  <si>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</si>
  <si>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</si>
  <si>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</si>
  <si>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</si>
  <si>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</si>
  <si>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</si>
  <si>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</si>
  <si>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</si>
  <si>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</si>
  <si>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</si>
  <si>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</si>
  <si>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</si>
  <si>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</si>
  <si>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</si>
  <si>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</si>
  <si>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</si>
  <si>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</si>
  <si>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</si>
  <si>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</si>
  <si>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</si>
  <si>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</si>
  <si>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</si>
  <si>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</si>
  <si>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</si>
  <si>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</si>
  <si>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</si>
  <si>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</si>
  <si>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</si>
  <si>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</si>
  <si>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</si>
  <si>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</si>
  <si>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</si>
  <si>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</si>
  <si>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</si>
  <si>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</si>
  <si>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</si>
  <si>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</si>
  <si>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</si>
  <si>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</si>
  <si>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</si>
  <si>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</si>
  <si>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</si>
  <si>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</si>
  <si>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</si>
  <si>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</si>
  <si>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</si>
  <si>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</si>
  <si>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</si>
  <si>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</si>
  <si>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</si>
  <si>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</si>
  <si>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</si>
  <si>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</si>
  <si>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</si>
  <si>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</si>
  <si>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</si>
  <si>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</si>
  <si>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</si>
  <si>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</si>
  <si>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</si>
  <si>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</si>
  <si>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</si>
  <si>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</si>
  <si>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</si>
  <si>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</si>
  <si>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</si>
  <si>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</si>
  <si>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</si>
  <si>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</si>
  <si>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</si>
  <si>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</si>
  <si>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</si>
  <si>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</si>
  <si>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</si>
  <si>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</si>
  <si>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</si>
  <si>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</si>
  <si>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</si>
  <si>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</si>
  <si>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</si>
  <si>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</si>
  <si>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</si>
  <si>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</si>
  <si>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</si>
  <si>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</si>
  <si>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</si>
  <si>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</si>
  <si>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</si>
  <si>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</si>
  <si>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</si>
  <si>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</si>
  <si>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</si>
  <si>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</si>
  <si>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</si>
  <si>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</si>
  <si>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</si>
  <si>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</si>
  <si>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</si>
  <si>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</si>
  <si>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</si>
  <si>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</si>
  <si>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</si>
  <si>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</si>
  <si>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</si>
  <si>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</si>
  <si>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</si>
  <si>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</si>
  <si>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</si>
  <si>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</si>
  <si>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</si>
  <si>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</si>
  <si>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</si>
  <si>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</si>
  <si>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</si>
  <si>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</si>
  <si>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</si>
  <si>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</si>
  <si>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</si>
  <si>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</si>
  <si>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</si>
  <si>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</si>
  <si>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</si>
  <si>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</si>
  <si>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</si>
  <si>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</si>
  <si>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</si>
  <si>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</si>
  <si>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</si>
  <si>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</si>
  <si>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</si>
  <si>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</si>
  <si>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</si>
  <si>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</si>
  <si>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</si>
  <si>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</si>
  <si>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</si>
  <si>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</si>
  <si>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</si>
  <si>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</si>
  <si>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</si>
  <si>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</si>
  <si>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</si>
  <si>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</si>
  <si>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</si>
  <si>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</si>
  <si>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</si>
  <si>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</si>
  <si>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</si>
  <si>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</si>
  <si>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</si>
  <si>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</si>
  <si>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</si>
  <si>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</si>
  <si>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</si>
  <si>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</si>
  <si>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</si>
  <si>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</si>
  <si>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</si>
  <si>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</si>
  <si>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</si>
  <si>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</si>
  <si>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</si>
  <si>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</si>
  <si>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</si>
  <si>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</si>
  <si>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</si>
  <si>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</si>
  <si>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</si>
  <si>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</si>
  <si>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</si>
  <si>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</si>
  <si>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</si>
  <si>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</si>
  <si>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</si>
  <si>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</si>
  <si>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</si>
  <si>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</si>
  <si>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</si>
  <si>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</si>
  <si>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</si>
  <si>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</si>
  <si>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</si>
  <si>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</si>
  <si>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</si>
  <si>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</si>
  <si>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</si>
  <si>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</si>
  <si>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</si>
  <si>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</si>
  <si>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</si>
  <si>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</si>
  <si>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</si>
  <si>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</si>
  <si>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</si>
  <si>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</si>
  <si>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</si>
  <si>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</si>
  <si>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</si>
  <si>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</si>
  <si>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</si>
  <si>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</si>
  <si>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</si>
  <si>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</si>
  <si>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</si>
  <si>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</si>
  <si>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</si>
  <si>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</si>
  <si>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</si>
  <si>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</si>
  <si>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</si>
  <si>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</si>
  <si>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</si>
  <si>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</si>
  <si>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</si>
  <si>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</si>
  <si>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</si>
  <si>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</si>
  <si>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</si>
  <si>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</si>
  <si>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</si>
  <si>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</si>
  <si>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</si>
  <si>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</si>
  <si>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</si>
  <si>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</si>
  <si>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</si>
  <si>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</si>
  <si>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</si>
  <si>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</si>
  <si>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</si>
  <si>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</si>
  <si>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</si>
  <si>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</si>
  <si>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</si>
  <si>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</si>
  <si>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</si>
  <si>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</si>
  <si>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</si>
  <si>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</si>
  <si>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</si>
  <si>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</si>
  <si>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</si>
  <si>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</si>
  <si>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</si>
  <si>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</si>
  <si>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</si>
  <si>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</si>
  <si>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</si>
  <si>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</si>
  <si>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</si>
  <si>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</si>
  <si>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</si>
  <si>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</si>
  <si>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</si>
  <si>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</si>
  <si>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</si>
  <si>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</si>
  <si>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</si>
  <si>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</si>
  <si>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</si>
  <si>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</si>
  <si>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</si>
  <si>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</si>
  <si>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</si>
  <si>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</si>
  <si>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</si>
  <si>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</si>
  <si>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</si>
  <si>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</si>
  <si>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</si>
  <si>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</si>
  <si>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</si>
  <si>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</si>
  <si>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</si>
  <si>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</si>
  <si>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</si>
  <si>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</si>
  <si>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</si>
  <si>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</si>
  <si>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</si>
  <si>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</si>
  <si>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</si>
  <si>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</si>
  <si>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</si>
  <si>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</si>
  <si>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</si>
  <si>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</si>
  <si>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</si>
  <si>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</si>
  <si>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</si>
  <si>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</si>
  <si>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</si>
  <si>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</si>
  <si>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</si>
  <si>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</si>
  <si>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</si>
  <si>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</si>
  <si>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</si>
  <si>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</si>
  <si>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</si>
  <si>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</si>
  <si>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</si>
  <si>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</si>
  <si>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</si>
  <si>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</si>
  <si>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</si>
  <si>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</si>
  <si>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</si>
  <si>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</si>
  <si>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</si>
  <si>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</si>
  <si>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</si>
  <si>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</si>
  <si>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</si>
  <si>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</si>
  <si>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</si>
  <si>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</si>
  <si>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</si>
  <si>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</si>
  <si>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</si>
  <si>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</si>
  <si>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</si>
  <si>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</si>
  <si>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</si>
  <si>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</si>
  <si>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</si>
  <si>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</si>
  <si>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</si>
  <si>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</si>
  <si>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</si>
  <si>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</si>
  <si>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</si>
  <si>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</si>
  <si>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</si>
  <si>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</si>
  <si>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</si>
  <si>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</si>
  <si>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</si>
  <si>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</si>
  <si>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</si>
  <si>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</si>
  <si>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</si>
  <si>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</si>
  <si>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</si>
  <si>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</si>
  <si>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</si>
  <si>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</si>
  <si>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</si>
  <si>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</si>
  <si>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</si>
  <si>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</si>
  <si>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</si>
  <si>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</si>
  <si>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</si>
  <si>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</si>
  <si>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</si>
  <si>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</si>
  <si>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</si>
  <si>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</si>
  <si>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</si>
  <si>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</si>
  <si>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</si>
  <si>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</si>
  <si>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</si>
  <si>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</si>
  <si>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</si>
  <si>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</si>
  <si>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</si>
  <si>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</si>
  <si>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</si>
  <si>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</si>
  <si>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</si>
  <si>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</si>
  <si>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</si>
  <si>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</si>
  <si>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</si>
  <si>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</si>
  <si>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</si>
  <si>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</si>
  <si>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</si>
  <si>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</si>
  <si>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</si>
  <si>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</si>
  <si>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</si>
  <si>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</si>
  <si>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</si>
  <si>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</si>
  <si>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</si>
  <si>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</si>
  <si>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</si>
  <si>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</si>
  <si>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</si>
  <si>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</si>
  <si>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</si>
  <si>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</si>
  <si>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</si>
  <si>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</si>
  <si>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</si>
  <si>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</si>
  <si>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</si>
  <si>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</si>
  <si>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</si>
  <si>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</si>
  <si>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</si>
  <si>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</si>
  <si>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</si>
  <si>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</si>
  <si>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</si>
  <si>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</si>
  <si>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</si>
  <si>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</si>
  <si>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</si>
  <si>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</si>
  <si>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</si>
  <si>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</si>
  <si>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</si>
  <si>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</si>
  <si>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</si>
  <si>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</si>
  <si>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</si>
  <si>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</si>
  <si>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</si>
  <si>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</si>
  <si>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</si>
  <si>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</si>
  <si>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</si>
  <si>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</si>
  <si>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</si>
  <si>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</si>
  <si>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</si>
  <si>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</si>
  <si>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</si>
  <si>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</si>
  <si>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</si>
  <si>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</si>
  <si>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</si>
  <si>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</si>
  <si>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</si>
  <si>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</si>
  <si>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</si>
  <si>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</si>
  <si>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</si>
  <si>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</si>
  <si>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</si>
  <si>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</si>
  <si>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</si>
  <si>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</si>
  <si>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</si>
  <si>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</si>
  <si>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</si>
  <si>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</si>
  <si>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</si>
  <si>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</si>
  <si>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</si>
  <si>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</si>
  <si>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</si>
  <si>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</si>
  <si>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</si>
  <si>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</si>
  <si>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</si>
  <si>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</si>
  <si>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</si>
  <si>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</si>
  <si>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</si>
  <si>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</si>
  <si>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</si>
  <si>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</si>
  <si>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</si>
  <si>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</si>
  <si>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</si>
  <si>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</si>
  <si>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</si>
  <si>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</si>
  <si>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</si>
  <si>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</si>
  <si>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</si>
  <si>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</si>
  <si>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</si>
  <si>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</si>
  <si>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</si>
  <si>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</si>
  <si>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</si>
  <si>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</si>
  <si>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</si>
  <si>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</si>
  <si>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</si>
  <si>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</si>
  <si>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</si>
  <si>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</si>
  <si>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</si>
  <si>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</si>
  <si>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</si>
  <si>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</si>
  <si>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</si>
  <si>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</si>
  <si>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</si>
  <si>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</si>
  <si>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</si>
  <si>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</si>
  <si>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</si>
  <si>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</si>
  <si>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</si>
  <si>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</si>
  <si>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</si>
  <si>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</si>
  <si>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</si>
  <si>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</si>
  <si>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</si>
  <si>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</si>
  <si>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</si>
  <si>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</si>
  <si>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</si>
  <si>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</si>
  <si>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</si>
  <si>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</si>
  <si>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</si>
  <si>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</si>
  <si>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</si>
  <si>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</si>
  <si>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</si>
  <si>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</si>
  <si>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</si>
  <si>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</si>
  <si>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</si>
  <si>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</si>
  <si>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</si>
  <si>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</si>
  <si>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</si>
  <si>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</si>
  <si>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</si>
  <si>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</si>
  <si>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</si>
  <si>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</si>
  <si>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</si>
  <si>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</si>
  <si>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</si>
  <si>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</si>
  <si>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</si>
  <si>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</si>
  <si>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</si>
  <si>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</si>
  <si>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</si>
  <si>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</si>
  <si>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</si>
  <si>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</si>
  <si>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</si>
  <si>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</si>
  <si>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</si>
  <si>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</si>
  <si>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</si>
  <si>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</si>
  <si>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</si>
  <si>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</si>
  <si>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</si>
  <si>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</si>
  <si>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</si>
  <si>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</si>
  <si>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</si>
  <si>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</si>
  <si>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</si>
  <si>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</si>
  <si>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</si>
  <si>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</si>
  <si>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</si>
  <si>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</si>
  <si>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</si>
  <si>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</si>
  <si>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</si>
  <si>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</si>
  <si>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</si>
  <si>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</si>
  <si>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</si>
  <si>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</si>
  <si>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</si>
  <si>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</si>
  <si>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</si>
  <si>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</si>
  <si>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</si>
  <si>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</si>
  <si>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</si>
  <si>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</si>
  <si>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</si>
  <si>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</si>
  <si>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</si>
  <si>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</si>
  <si>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</si>
  <si>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</si>
  <si>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</si>
  <si>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</si>
  <si>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</si>
  <si>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</si>
  <si>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</si>
  <si>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</si>
  <si>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</si>
  <si>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</si>
  <si>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</si>
  <si>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</si>
  <si>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</si>
  <si>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</si>
  <si>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</si>
  <si>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</si>
  <si>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</si>
  <si>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</si>
  <si>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</si>
  <si>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</si>
  <si>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</si>
  <si>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</si>
  <si>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</si>
  <si>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</si>
  <si>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</si>
  <si>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</si>
  <si>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</si>
  <si>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</si>
  <si>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</si>
  <si>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</si>
  <si>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</si>
  <si>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</si>
  <si>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</si>
  <si>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</si>
  <si>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</si>
  <si>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</si>
  <si>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</si>
  <si>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</si>
  <si>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</si>
  <si>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</si>
  <si>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</si>
  <si>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</si>
  <si>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</si>
  <si>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</si>
  <si>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</si>
  <si>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</si>
  <si>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</si>
  <si>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</si>
  <si>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</si>
  <si>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</si>
  <si>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</si>
  <si>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</si>
  <si>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</si>
  <si>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</si>
  <si>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</si>
  <si>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</si>
  <si>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</si>
  <si>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</si>
  <si>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</si>
  <si>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</si>
  <si>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</si>
  <si>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</si>
  <si>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</si>
  <si>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</si>
  <si>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</si>
  <si>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</si>
  <si>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</si>
  <si>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</si>
  <si>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</si>
  <si>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</si>
  <si>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</si>
  <si>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</si>
  <si>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</si>
  <si>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</si>
  <si>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</si>
  <si>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</si>
  <si>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</si>
  <si>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</si>
  <si>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</si>
  <si>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</si>
  <si>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</si>
  <si>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</si>
  <si>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</si>
  <si>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</si>
  <si>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</si>
  <si>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</si>
  <si>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</si>
  <si>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</si>
  <si>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</si>
  <si>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</si>
  <si>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</si>
  <si>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</si>
  <si>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</si>
  <si>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</si>
  <si>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</si>
  <si>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</si>
  <si>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</si>
  <si>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</si>
  <si>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</si>
  <si>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</si>
  <si>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</si>
  <si>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</si>
  <si>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</si>
  <si>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</si>
  <si>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</si>
  <si>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</si>
  <si>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</si>
  <si>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</si>
  <si>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</si>
  <si>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</si>
  <si>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</si>
  <si>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</si>
  <si>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</si>
  <si>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</si>
  <si>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</si>
  <si>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</si>
  <si>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</si>
  <si>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</si>
  <si>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</si>
  <si>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</si>
  <si>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</si>
  <si>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</si>
  <si>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</si>
  <si>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</si>
  <si>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</si>
  <si>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</si>
  <si>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</si>
  <si>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</si>
  <si>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</si>
  <si>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</si>
  <si>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</si>
  <si>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</si>
  <si>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</si>
  <si>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</si>
  <si>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</si>
  <si>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</si>
  <si>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</si>
  <si>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</si>
  <si>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</si>
  <si>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</si>
  <si>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</si>
  <si>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</si>
  <si>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</si>
  <si>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</si>
  <si>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</si>
  <si>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</si>
  <si>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</si>
  <si>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</si>
  <si>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</si>
  <si>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</si>
  <si>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</si>
  <si>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</si>
  <si>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</si>
  <si>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</si>
  <si>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</si>
  <si>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</si>
  <si>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</si>
  <si>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</si>
  <si>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</si>
  <si>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</si>
  <si>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</si>
  <si>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</si>
  <si>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</si>
  <si>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</si>
  <si>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</si>
  <si>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</si>
  <si>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</si>
  <si>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</si>
  <si>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</si>
  <si>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</si>
  <si>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</si>
  <si>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</si>
  <si>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</si>
  <si>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</si>
  <si>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</si>
  <si>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</si>
  <si>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</si>
  <si>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</si>
  <si>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</si>
  <si>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</si>
  <si>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</si>
  <si>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</si>
  <si>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</si>
  <si>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</si>
  <si>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</si>
  <si>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</si>
  <si>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</si>
  <si>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</si>
  <si>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</si>
  <si>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</si>
  <si>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</si>
  <si>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</si>
  <si>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</si>
  <si>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</si>
  <si>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</si>
  <si>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</si>
  <si>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</si>
  <si>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</si>
  <si>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</si>
  <si>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</si>
  <si>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</si>
  <si>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</si>
  <si>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</si>
  <si>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</si>
  <si>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</si>
  <si>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</si>
  <si>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</si>
  <si>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</si>
  <si>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</si>
  <si>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</si>
  <si>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</si>
  <si>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</si>
  <si>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</si>
  <si>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</si>
  <si>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</si>
  <si>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</si>
  <si>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</si>
  <si>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</si>
  <si>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</si>
  <si>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</si>
  <si>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</si>
  <si>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</si>
  <si>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</si>
  <si>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</si>
  <si>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</si>
  <si>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</si>
  <si>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</si>
  <si>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</si>
  <si>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</si>
  <si>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</si>
  <si>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</si>
  <si>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</si>
  <si>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</si>
  <si>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</si>
  <si>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</si>
  <si>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</si>
  <si>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</si>
  <si>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</si>
  <si>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</si>
  <si>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</si>
  <si>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</si>
  <si>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</si>
  <si>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</si>
  <si>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</si>
  <si>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</si>
  <si>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</si>
  <si>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</si>
  <si>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</si>
  <si>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</si>
  <si>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</si>
  <si>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</si>
  <si>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</si>
  <si>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</si>
  <si>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</si>
  <si>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</si>
  <si>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</si>
  <si>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</si>
  <si>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</si>
  <si>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</si>
  <si>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</si>
  <si>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</si>
  <si>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</si>
  <si>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</si>
  <si>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</si>
  <si>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</si>
  <si>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</si>
  <si>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</si>
  <si>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</si>
  <si>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</si>
  <si>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</si>
  <si>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</si>
  <si>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</si>
  <si>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</si>
  <si>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</si>
  <si>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</si>
  <si>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</si>
  <si>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</si>
  <si>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</si>
  <si>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</si>
  <si>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</si>
  <si>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</si>
  <si>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</si>
  <si>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</si>
  <si>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</si>
  <si>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</si>
  <si>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</si>
  <si>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</si>
  <si>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</si>
  <si>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</si>
  <si>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</si>
  <si>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</si>
  <si>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</si>
  <si>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</si>
  <si>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</si>
  <si>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</si>
  <si>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</si>
  <si>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</si>
  <si>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</si>
  <si>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</si>
  <si>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</si>
  <si>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</si>
  <si>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</si>
  <si>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</si>
  <si>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</si>
  <si>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</si>
  <si>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</si>
  <si>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</si>
  <si>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</si>
  <si>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</si>
  <si>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</si>
  <si>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</si>
  <si>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</si>
  <si>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</si>
  <si>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</si>
  <si>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</si>
  <si>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</si>
  <si>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</si>
  <si>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</si>
  <si>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</si>
  <si>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</si>
  <si>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</si>
  <si>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</si>
  <si>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</si>
  <si>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</si>
  <si>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</si>
  <si>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</si>
  <si>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</si>
  <si>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</si>
  <si>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</si>
  <si>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</si>
  <si>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</si>
  <si>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</si>
  <si>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</si>
  <si>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</si>
  <si>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</si>
  <si>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</si>
  <si>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</si>
  <si>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</si>
  <si>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</si>
  <si>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</si>
  <si>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</si>
  <si>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</si>
  <si>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</si>
  <si>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</si>
  <si>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</si>
  <si>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</si>
  <si>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</si>
  <si>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</si>
  <si>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</si>
  <si>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</si>
  <si>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</si>
  <si>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</si>
  <si>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</si>
  <si>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</si>
  <si>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</si>
  <si>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</si>
  <si>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</si>
  <si>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</si>
  <si>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</si>
  <si>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</si>
  <si>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</si>
  <si>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</si>
  <si>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</si>
  <si>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</si>
  <si>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</si>
  <si>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</si>
  <si>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</si>
  <si>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</si>
  <si>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</si>
  <si>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</si>
  <si>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</si>
  <si>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</si>
  <si>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</si>
  <si>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</si>
  <si>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</si>
  <si>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</si>
  <si>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</si>
  <si>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</si>
  <si>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</si>
  <si>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</si>
  <si>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</si>
  <si>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</si>
  <si>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</si>
  <si>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</si>
  <si>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</si>
  <si>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</si>
  <si>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</si>
  <si>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</si>
  <si>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</si>
  <si>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</si>
  <si>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</si>
  <si>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</si>
  <si>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</si>
  <si>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</si>
  <si>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</si>
  <si>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</si>
  <si>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</si>
  <si>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</si>
  <si>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</si>
  <si>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</si>
  <si>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</si>
  <si>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</si>
  <si>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</si>
  <si>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</si>
  <si>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</si>
  <si>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</si>
  <si>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</si>
  <si>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</si>
  <si>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</si>
  <si>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</si>
  <si>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</si>
  <si>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</si>
  <si>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</si>
  <si>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</si>
  <si>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</si>
  <si>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</si>
  <si>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</si>
  <si>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</si>
  <si>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</si>
  <si>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</si>
  <si>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</si>
  <si>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</si>
  <si>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</si>
  <si>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</si>
  <si>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</si>
  <si>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</si>
  <si>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</si>
  <si>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</si>
  <si>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</si>
  <si>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</si>
  <si>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</si>
  <si>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</si>
  <si>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</si>
  <si>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</si>
  <si>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</si>
  <si>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</si>
  <si>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</si>
  <si>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</si>
  <si>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</si>
  <si>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</si>
  <si>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</si>
  <si>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</si>
  <si>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</si>
  <si>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</si>
  <si>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</si>
  <si>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</si>
  <si>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</si>
  <si>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</si>
  <si>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</si>
  <si>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</si>
  <si>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</si>
  <si>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</si>
  <si>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</si>
  <si>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</si>
  <si>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</si>
  <si>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</si>
  <si>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</si>
  <si>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</si>
  <si>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</si>
  <si>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</si>
  <si>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</si>
  <si>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</si>
  <si>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</si>
  <si>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</si>
  <si>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</si>
  <si>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</si>
  <si>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</si>
  <si>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</si>
  <si>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</si>
  <si>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</si>
  <si>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</si>
  <si>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</si>
  <si>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</si>
  <si>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</si>
  <si>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</si>
  <si>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</si>
  <si>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</si>
  <si>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</si>
  <si>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</si>
  <si>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</si>
  <si>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</si>
  <si>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</si>
  <si>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</si>
  <si>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</si>
  <si>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</si>
  <si>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</si>
  <si>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</si>
  <si>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</si>
  <si>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</si>
  <si>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</si>
  <si>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</si>
  <si>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</si>
  <si>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</si>
  <si>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</si>
  <si>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</si>
  <si>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</si>
  <si>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</si>
  <si>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</si>
  <si>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</si>
  <si>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</si>
  <si>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</si>
  <si>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</si>
  <si>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</si>
  <si>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</si>
  <si>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</si>
  <si>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</si>
  <si>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</si>
  <si>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</si>
  <si>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</si>
  <si>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</si>
  <si>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</si>
  <si>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</si>
  <si>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</si>
  <si>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</si>
  <si>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</si>
  <si>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</si>
  <si>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</si>
  <si>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</si>
  <si>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</si>
  <si>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</si>
  <si>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</si>
  <si>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</si>
  <si>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</si>
  <si>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</si>
  <si>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</si>
  <si>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</si>
  <si>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</si>
  <si>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</si>
  <si>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</si>
  <si>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</si>
  <si>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</si>
  <si>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</si>
  <si>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</si>
  <si>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</si>
  <si>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</si>
  <si>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</si>
  <si>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</si>
  <si>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</si>
  <si>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</si>
  <si>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</si>
  <si>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</si>
  <si>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</si>
  <si>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</si>
  <si>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</si>
  <si>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</si>
  <si>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</si>
  <si>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</si>
  <si>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</si>
  <si>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</si>
  <si>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</si>
  <si>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</si>
  <si>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</si>
  <si>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</si>
  <si>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</si>
  <si>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</si>
  <si>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</si>
  <si>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</si>
  <si>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</si>
  <si>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</si>
  <si>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</si>
  <si>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</si>
  <si>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</si>
  <si>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</si>
  <si>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</si>
  <si>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</si>
  <si>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</si>
  <si>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</si>
  <si>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</si>
  <si>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</si>
  <si>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</si>
  <si>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</si>
  <si>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</si>
  <si>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</si>
  <si>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</si>
  <si>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</si>
  <si>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</si>
  <si>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</si>
  <si>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</si>
  <si>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</si>
  <si>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</si>
  <si>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</si>
  <si>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</si>
  <si>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</si>
  <si>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</si>
  <si>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</si>
  <si>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</si>
  <si>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</si>
  <si>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</si>
  <si>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</si>
  <si>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</si>
  <si>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</si>
  <si>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</si>
  <si>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</si>
  <si>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</si>
  <si>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</si>
  <si>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</si>
  <si>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</si>
  <si>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</si>
  <si>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</si>
  <si>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</si>
  <si>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</si>
  <si>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</si>
  <si>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</si>
  <si>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</si>
  <si>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</si>
  <si>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</si>
  <si>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</si>
  <si>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</si>
  <si>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</si>
  <si>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</si>
  <si>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</si>
  <si>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</si>
  <si>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</si>
  <si>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</si>
  <si>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</si>
  <si>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</si>
  <si>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</si>
  <si>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</si>
  <si>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</si>
  <si>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</si>
  <si>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</si>
  <si>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</si>
  <si>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</si>
  <si>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</si>
  <si>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</si>
  <si>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</si>
  <si>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</si>
  <si>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</si>
  <si>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</si>
  <si>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</si>
  <si>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</si>
  <si>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</si>
  <si>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</si>
  <si>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</si>
  <si>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</si>
  <si>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</si>
  <si>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</si>
  <si>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</si>
  <si>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</si>
  <si>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</si>
  <si>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</si>
  <si>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</si>
  <si>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</si>
  <si>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</si>
  <si>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</si>
  <si>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</si>
  <si>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</si>
  <si>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</si>
  <si>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</si>
  <si>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</si>
  <si>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</si>
  <si>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</si>
  <si>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</si>
  <si>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</si>
  <si>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</si>
  <si>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</si>
  <si>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</si>
  <si>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</si>
  <si>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</si>
  <si>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</si>
  <si>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</si>
  <si>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</si>
  <si>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</si>
  <si>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</si>
  <si>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</si>
  <si>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</si>
  <si>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</si>
  <si>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</si>
  <si>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</si>
  <si>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</si>
  <si>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</si>
  <si>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</si>
  <si>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</si>
  <si>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</si>
  <si>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</si>
  <si>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</si>
  <si>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</si>
  <si>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</si>
  <si>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</si>
  <si>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</si>
  <si>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</si>
  <si>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</si>
  <si>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</si>
  <si>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</si>
  <si>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</si>
  <si>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</si>
  <si>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</si>
  <si>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</si>
  <si>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</si>
  <si>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</si>
  <si>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</si>
  <si>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</si>
  <si>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</si>
  <si>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</si>
  <si>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</si>
  <si>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</si>
  <si>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</si>
  <si>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</si>
  <si>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</si>
  <si>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</si>
  <si>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</si>
  <si>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</si>
  <si>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</si>
  <si>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</si>
  <si>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</si>
  <si>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</si>
  <si>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</si>
  <si>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</si>
  <si>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</si>
  <si>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</si>
  <si>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</si>
  <si>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</si>
  <si>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</si>
  <si>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</si>
  <si>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</si>
  <si>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</si>
  <si>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</si>
  <si>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</si>
  <si>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</si>
  <si>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</si>
  <si>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</si>
  <si>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</si>
  <si>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</si>
  <si>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</si>
  <si>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</si>
  <si>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</si>
  <si>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</si>
  <si>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</si>
  <si>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</si>
  <si>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</si>
  <si>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</si>
  <si>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</si>
  <si>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</si>
  <si>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</si>
  <si>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</si>
  <si>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</si>
  <si>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</si>
  <si>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</si>
  <si>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</si>
  <si>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</si>
  <si>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</si>
  <si>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</si>
  <si>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</si>
  <si>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</si>
  <si>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</si>
  <si>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</si>
  <si>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</si>
  <si>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</si>
  <si>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</si>
  <si>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</si>
  <si>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</si>
  <si>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</si>
  <si>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</si>
  <si>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</si>
  <si>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</si>
  <si>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</si>
  <si>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</si>
  <si>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</si>
  <si>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</si>
  <si>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</si>
  <si>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</si>
  <si>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</si>
  <si>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</si>
  <si>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</si>
  <si>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</si>
  <si>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</si>
  <si>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</si>
  <si>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</si>
  <si>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</si>
  <si>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</si>
  <si>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</si>
  <si>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</si>
  <si>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</si>
  <si>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</si>
  <si>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</si>
  <si>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</si>
  <si>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</si>
  <si>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</si>
  <si>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</si>
  <si>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</si>
  <si>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</si>
  <si>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</si>
  <si>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</si>
  <si>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</si>
  <si>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</si>
  <si>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</si>
  <si>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</si>
  <si>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</si>
  <si>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</si>
  <si>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</si>
  <si>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</si>
  <si>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</si>
  <si>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</si>
  <si>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</si>
  <si>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</si>
  <si>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</si>
  <si>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</si>
  <si>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</si>
  <si>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</si>
  <si>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</si>
  <si>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</si>
  <si>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</si>
  <si>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</si>
  <si>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</si>
  <si>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</si>
  <si>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</si>
  <si>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</si>
  <si>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</si>
  <si>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</si>
  <si>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</si>
  <si>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</si>
  <si>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</si>
  <si>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</si>
  <si>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</si>
  <si>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</si>
  <si>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</si>
  <si>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</si>
  <si>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</si>
  <si>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</si>
  <si>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</si>
  <si>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</si>
  <si>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</si>
  <si>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</si>
  <si>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</si>
  <si>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</si>
  <si>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</si>
  <si>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</si>
  <si>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</si>
  <si>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</si>
  <si>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</si>
  <si>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</si>
  <si>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</si>
  <si>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</si>
  <si>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</si>
  <si>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</si>
  <si>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</si>
  <si>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</si>
  <si>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</si>
  <si>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</si>
  <si>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</si>
  <si>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</si>
  <si>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</si>
  <si>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</si>
  <si>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</si>
  <si>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</si>
  <si>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</si>
  <si>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</si>
  <si>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</si>
  <si>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</si>
  <si>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</si>
  <si>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</si>
  <si>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</si>
  <si>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</si>
  <si>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</si>
  <si>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</si>
  <si>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</si>
  <si>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</si>
  <si>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</si>
  <si>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</si>
  <si>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</si>
  <si>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</si>
  <si>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</si>
  <si>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</si>
  <si>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</si>
  <si>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</si>
  <si>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</si>
  <si>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</si>
  <si>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</si>
  <si>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</si>
  <si>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</si>
  <si>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</si>
  <si>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</si>
  <si>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</si>
  <si>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</si>
  <si>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</si>
  <si>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</si>
  <si>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</si>
  <si>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</si>
  <si>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</si>
  <si>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</si>
  <si>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</si>
  <si>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</si>
  <si>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</si>
  <si>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</si>
  <si>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</si>
  <si>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</si>
  <si>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</si>
  <si>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</si>
  <si>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</si>
  <si>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</si>
  <si>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</si>
  <si>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</si>
  <si>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</si>
  <si>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</si>
  <si>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</si>
  <si>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</si>
  <si>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</si>
  <si>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</si>
  <si>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</si>
  <si>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</si>
  <si>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</si>
  <si>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</si>
  <si>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</si>
  <si>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</si>
  <si>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</si>
  <si>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</si>
  <si>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</si>
  <si>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</si>
  <si>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</si>
  <si>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</si>
  <si>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</si>
  <si>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</si>
  <si>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</si>
  <si>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</si>
  <si>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</si>
  <si>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</si>
  <si>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</si>
  <si>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</si>
  <si>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</si>
  <si>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</si>
  <si>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</si>
  <si>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</si>
  <si>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</si>
  <si>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</si>
  <si>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</si>
  <si>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</si>
  <si>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</si>
  <si>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</si>
  <si>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</si>
  <si>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</si>
  <si>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</si>
  <si>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</si>
  <si>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</si>
  <si>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</si>
  <si>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</si>
  <si>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</si>
  <si>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</si>
  <si>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</si>
  <si>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</si>
  <si>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</si>
  <si>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</si>
  <si>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</si>
  <si>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</si>
  <si>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</si>
  <si>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</si>
  <si>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</si>
  <si>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</si>
  <si>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</si>
  <si>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</si>
  <si>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</si>
  <si>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</si>
  <si>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</si>
  <si>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</si>
  <si>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</si>
  <si>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</si>
  <si>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</si>
  <si>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</si>
  <si>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</si>
  <si>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</si>
  <si>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</si>
  <si>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</si>
  <si>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</si>
  <si>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</si>
  <si>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</si>
  <si>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</si>
  <si>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</si>
  <si>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</si>
  <si>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</si>
  <si>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</si>
  <si>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</si>
  <si>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</si>
  <si>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</si>
  <si>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</si>
  <si>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</si>
  <si>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</si>
  <si>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</si>
  <si>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</si>
  <si>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</si>
  <si>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</si>
  <si>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</si>
  <si>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</si>
  <si>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</si>
  <si>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</si>
  <si>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</si>
  <si>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</si>
  <si>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</si>
  <si>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</si>
  <si>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</si>
  <si>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</si>
  <si>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</si>
  <si>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</si>
  <si>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</si>
  <si>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</si>
  <si>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</si>
  <si>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</si>
  <si>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</si>
  <si>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</si>
  <si>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</si>
  <si>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</si>
  <si>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</si>
  <si>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</si>
  <si>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</si>
  <si>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</si>
  <si>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</si>
  <si>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</si>
  <si>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</si>
  <si>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</si>
  <si>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</si>
  <si>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</si>
  <si>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</si>
  <si>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</si>
  <si>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</si>
  <si>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</si>
  <si>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</si>
  <si>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</si>
  <si>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</si>
  <si>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</si>
  <si>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</si>
  <si>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</si>
  <si>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</si>
  <si>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</si>
  <si>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</si>
  <si>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</si>
  <si>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</si>
  <si>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</si>
  <si>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</si>
  <si>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</si>
  <si>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</si>
  <si>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</si>
  <si>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</si>
  <si>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</si>
  <si>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</si>
  <si>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</si>
  <si>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</si>
  <si>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</si>
  <si>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</si>
  <si>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</si>
  <si>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</si>
  <si>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</si>
  <si>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</si>
  <si>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</si>
  <si>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</si>
  <si>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</si>
  <si>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</si>
  <si>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</si>
  <si>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</si>
  <si>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</si>
  <si>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</si>
  <si>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</si>
  <si>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</si>
  <si>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</si>
  <si>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</si>
  <si>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</si>
  <si>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</si>
  <si>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</si>
  <si>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</si>
  <si>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</si>
  <si>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</si>
  <si>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</si>
  <si>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</si>
  <si>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</si>
  <si>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</si>
  <si>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</si>
  <si>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</si>
  <si>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</si>
  <si>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</si>
  <si>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</si>
  <si>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</si>
  <si>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</si>
  <si>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</si>
  <si>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</si>
  <si>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</si>
  <si>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</si>
  <si>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</si>
  <si>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</si>
  <si>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</si>
  <si>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</si>
  <si>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</si>
  <si>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</si>
  <si>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</si>
  <si>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</si>
  <si>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</si>
  <si>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</si>
  <si>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</si>
  <si>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</si>
  <si>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</si>
  <si>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</si>
  <si>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</si>
  <si>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</si>
  <si>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</si>
  <si>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</si>
  <si>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</si>
  <si>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</si>
  <si>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</si>
  <si>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</si>
  <si>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</si>
  <si>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</si>
  <si>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</si>
  <si>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</si>
  <si>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</si>
  <si>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</si>
  <si>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</si>
  <si>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</si>
  <si>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</si>
  <si>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</si>
  <si>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</si>
  <si>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</si>
  <si>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</si>
  <si>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</si>
  <si>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</si>
  <si>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</si>
  <si>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</si>
  <si>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</si>
  <si>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</si>
  <si>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</si>
  <si>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</si>
  <si>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</si>
  <si>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</si>
  <si>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</si>
  <si>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</si>
  <si>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</si>
  <si>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</si>
  <si>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</si>
  <si>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</si>
  <si>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</si>
  <si>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</si>
  <si>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</si>
  <si>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</si>
  <si>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</si>
  <si>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</si>
  <si>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</si>
  <si>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</si>
  <si>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</si>
  <si>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</si>
  <si>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</si>
  <si>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</si>
  <si>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</si>
  <si>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</si>
  <si>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</si>
  <si>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</si>
  <si>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</si>
  <si>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</si>
  <si>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</si>
  <si>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</si>
  <si>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</si>
  <si>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</si>
  <si>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</si>
  <si>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</si>
  <si>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</si>
  <si>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</si>
  <si>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</si>
  <si>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</si>
  <si>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</si>
  <si>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</si>
  <si>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</si>
  <si>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</si>
  <si>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</si>
  <si>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</si>
  <si>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</si>
  <si>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</si>
  <si>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</si>
  <si>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</si>
  <si>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</si>
  <si>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</si>
  <si>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</si>
  <si>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</si>
  <si>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</si>
  <si>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</si>
  <si>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</si>
  <si>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</si>
  <si>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</si>
  <si>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</si>
  <si>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</si>
  <si>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</si>
  <si>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</si>
  <si>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</si>
  <si>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</si>
  <si>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</si>
  <si>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</si>
  <si>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</si>
  <si>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</si>
  <si>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</si>
  <si>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</si>
  <si>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</si>
  <si>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</si>
  <si>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</si>
  <si>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</si>
  <si>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</si>
  <si>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</si>
  <si>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</si>
  <si>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</si>
  <si>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</si>
  <si>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</si>
  <si>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</si>
  <si>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</si>
  <si>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</si>
  <si>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</si>
  <si>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</si>
  <si>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</si>
  <si>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</si>
  <si>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</si>
  <si>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</si>
  <si>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</si>
  <si>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</si>
  <si>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</si>
  <si>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</si>
  <si>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</si>
  <si>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</si>
  <si>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</si>
  <si>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</si>
  <si>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</si>
  <si>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</si>
  <si>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</si>
  <si>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</si>
  <si>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</si>
  <si>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</si>
  <si>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</si>
  <si>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</si>
  <si>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</si>
  <si>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</si>
  <si>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</si>
  <si>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</si>
  <si>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</si>
  <si>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</si>
  <si>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</si>
  <si>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</si>
  <si>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</si>
  <si>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</si>
  <si>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</si>
  <si>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</si>
  <si>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</si>
  <si>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</si>
  <si>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</si>
  <si>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</si>
  <si>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</si>
  <si>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</si>
  <si>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</si>
  <si>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</si>
  <si>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</si>
  <si>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</si>
  <si>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</si>
  <si>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</si>
  <si>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</si>
  <si>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</si>
  <si>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</si>
  <si>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</si>
  <si>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</si>
  <si>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</si>
  <si>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</si>
  <si>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</si>
  <si>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</si>
  <si>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</si>
  <si>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</si>
  <si>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</si>
  <si>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</si>
  <si>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</si>
  <si>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</si>
  <si>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</si>
  <si>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</si>
  <si>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</si>
  <si>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</si>
  <si>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</si>
  <si>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</si>
  <si>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</si>
  <si>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</si>
  <si>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</si>
  <si>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</si>
  <si>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</si>
  <si>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</si>
  <si>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</si>
  <si>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</si>
  <si>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</si>
  <si>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</si>
  <si>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</si>
  <si>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</si>
  <si>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</si>
  <si>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</si>
  <si>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</si>
  <si>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</si>
  <si>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</si>
  <si>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</si>
  <si>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</si>
  <si>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</si>
  <si>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</si>
  <si>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</si>
  <si>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</si>
  <si>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</si>
  <si>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</si>
  <si>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</si>
  <si>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</si>
  <si>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</si>
  <si>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</si>
  <si>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</si>
  <si>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</si>
  <si>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</si>
  <si>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</si>
  <si>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</si>
  <si>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</si>
  <si>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</si>
  <si>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</si>
  <si>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</si>
  <si>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</si>
  <si>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</si>
  <si>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</si>
  <si>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</si>
  <si>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</si>
  <si>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</si>
  <si>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</si>
  <si>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</si>
  <si>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</si>
  <si>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</si>
  <si>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</si>
  <si>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</si>
  <si>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</si>
  <si>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</si>
  <si>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</si>
  <si>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</si>
  <si>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</si>
  <si>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</si>
  <si>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</si>
  <si>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</si>
  <si>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</si>
  <si>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</si>
  <si>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</si>
  <si>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</si>
  <si>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</si>
  <si>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</si>
  <si>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</si>
  <si>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</si>
  <si>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</si>
  <si>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</si>
  <si>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</si>
  <si>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</si>
  <si>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</si>
  <si>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</si>
  <si>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</si>
  <si>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</si>
  <si>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</si>
  <si>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</si>
  <si>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</si>
  <si>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</si>
  <si>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</si>
  <si>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</si>
  <si>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</si>
  <si>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</si>
  <si>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</si>
  <si>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</si>
  <si>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</si>
  <si>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</si>
  <si>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</si>
  <si>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</si>
  <si>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</si>
  <si>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</si>
  <si>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</si>
  <si>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</si>
  <si>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</si>
  <si>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</si>
  <si>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</si>
  <si>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</si>
  <si>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</si>
  <si>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</si>
  <si>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</si>
  <si>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</si>
  <si>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</si>
  <si>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</si>
  <si>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</si>
  <si>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</si>
  <si>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</si>
  <si>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</si>
  <si>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</si>
  <si>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</si>
  <si>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</si>
  <si>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</si>
  <si>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</si>
  <si>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</si>
  <si>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</si>
  <si>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</si>
  <si>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</si>
  <si>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</si>
  <si>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</si>
  <si>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</si>
  <si>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</si>
  <si>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</si>
  <si>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</si>
  <si>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</si>
  <si>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</si>
  <si>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</si>
  <si>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</si>
  <si>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</si>
  <si>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</si>
  <si>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</si>
  <si>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</si>
  <si>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</si>
  <si>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</si>
  <si>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</si>
  <si>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</si>
  <si>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</si>
  <si>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</si>
  <si>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</si>
  <si>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</si>
  <si>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</si>
  <si>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</si>
  <si>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</si>
  <si>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</si>
  <si>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</si>
  <si>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</si>
  <si>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</si>
  <si>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</si>
  <si>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</si>
  <si>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</si>
  <si>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</si>
  <si>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</si>
  <si>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</si>
  <si>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</si>
  <si>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</si>
  <si>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</si>
  <si>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</si>
  <si>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</si>
  <si>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</si>
  <si>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</si>
  <si>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</si>
  <si>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</si>
  <si>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</si>
  <si>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</si>
  <si>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</si>
  <si>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</si>
  <si>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</si>
  <si>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</si>
  <si>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</si>
  <si>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</si>
  <si>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</si>
  <si>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</si>
  <si>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</si>
  <si>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</si>
  <si>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</si>
  <si>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</si>
  <si>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</si>
  <si>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</si>
  <si>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</si>
  <si>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</si>
  <si>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</si>
  <si>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</si>
  <si>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</si>
  <si>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</si>
  <si>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</si>
  <si>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</si>
  <si>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</si>
  <si>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</si>
  <si>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</si>
  <si>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</si>
  <si>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</si>
  <si>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</si>
  <si>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</si>
  <si>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</si>
  <si>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</si>
  <si>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</si>
  <si>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</si>
  <si>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</si>
  <si>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</si>
  <si>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</si>
  <si>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</si>
  <si>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</si>
  <si>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</si>
  <si>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</si>
  <si>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</si>
  <si>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</si>
  <si>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</si>
  <si>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</si>
  <si>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</si>
  <si>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</si>
  <si>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</si>
  <si>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</si>
  <si>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</si>
  <si>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</si>
  <si>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</si>
  <si>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</si>
  <si>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</si>
  <si>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</si>
  <si>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</si>
  <si>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</si>
  <si>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</si>
  <si>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</si>
  <si>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</si>
  <si>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</si>
  <si>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</si>
  <si>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</si>
  <si>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</si>
  <si>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</si>
  <si>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</si>
  <si>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</si>
  <si>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</si>
  <si>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</si>
  <si>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</si>
  <si>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</si>
  <si>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</si>
  <si>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</si>
  <si>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</si>
  <si>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</si>
  <si>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</si>
  <si>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</si>
  <si>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</si>
  <si>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</si>
  <si>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</si>
  <si>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</si>
  <si>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</si>
  <si>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</si>
  <si>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</si>
  <si>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</si>
  <si>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</si>
  <si>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</si>
  <si>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</si>
  <si>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</si>
  <si>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</si>
  <si>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</si>
  <si>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</si>
  <si>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</si>
  <si>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</si>
  <si>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</si>
  <si>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</si>
  <si>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</si>
  <si>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</si>
  <si>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</si>
  <si>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</si>
  <si>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</si>
  <si>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</si>
  <si>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</si>
  <si>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</si>
  <si>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</si>
  <si>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</si>
  <si>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</si>
  <si>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</si>
  <si>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</si>
  <si>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</si>
  <si>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</si>
  <si>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</si>
  <si>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</si>
  <si>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</si>
  <si>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</si>
  <si>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</si>
  <si>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</si>
  <si>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</si>
  <si>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</si>
  <si>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</si>
  <si>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</si>
  <si>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</si>
  <si>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</si>
  <si>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</si>
  <si>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</si>
  <si>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</si>
  <si>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</si>
  <si>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</si>
  <si>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</si>
  <si>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</si>
  <si>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</si>
  <si>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</si>
  <si>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</si>
  <si>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</si>
  <si>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</si>
  <si>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</si>
  <si>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</si>
  <si>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</si>
  <si>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</si>
  <si>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</si>
  <si>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</si>
  <si>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</si>
  <si>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</si>
  <si>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</si>
  <si>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</si>
  <si>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</si>
  <si>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</si>
  <si>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</si>
  <si>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</si>
  <si>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</si>
  <si>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</si>
  <si>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</si>
  <si>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</si>
  <si>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</si>
  <si>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</si>
  <si>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</si>
  <si>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</si>
  <si>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</si>
  <si>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</si>
  <si>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</si>
  <si>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</si>
  <si>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</si>
  <si>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</si>
  <si>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</si>
  <si>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</si>
  <si>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</si>
  <si>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</si>
  <si>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</si>
  <si>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</si>
  <si>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</si>
  <si>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</si>
  <si>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</si>
  <si>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</si>
  <si>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</si>
  <si>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</si>
  <si>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</si>
  <si>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</si>
  <si>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</si>
  <si>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</si>
  <si>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</si>
  <si>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</si>
  <si>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</si>
  <si>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</si>
  <si>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</si>
  <si>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</si>
  <si>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</si>
  <si>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</si>
  <si>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</si>
  <si>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</si>
  <si>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</si>
  <si>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</si>
  <si>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</si>
  <si>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</si>
  <si>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</si>
  <si>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</si>
  <si>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</si>
  <si>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</si>
  <si>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</si>
  <si>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</si>
  <si>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</si>
  <si>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</si>
  <si>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</si>
  <si>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</si>
  <si>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</si>
  <si>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</si>
  <si>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</si>
  <si>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</si>
  <si>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</si>
  <si>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</si>
  <si>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</si>
  <si>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</si>
  <si>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</si>
  <si>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</si>
  <si>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</si>
  <si>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</si>
  <si>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</si>
  <si>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</si>
  <si>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</si>
  <si>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</si>
  <si>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</si>
  <si>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</si>
  <si>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</si>
  <si>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</si>
  <si>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</si>
  <si>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</si>
  <si>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</si>
  <si>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</si>
  <si>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</si>
  <si>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</si>
  <si>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</si>
  <si>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</si>
  <si>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</si>
  <si>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</si>
  <si>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</si>
  <si>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</si>
  <si>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</si>
  <si>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</si>
  <si>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</si>
  <si>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</si>
  <si>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</si>
  <si>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</si>
  <si>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</si>
  <si>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</si>
  <si>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</si>
  <si>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</si>
  <si>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</si>
  <si>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</si>
  <si>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</si>
  <si>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</si>
  <si>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</si>
  <si>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</si>
  <si>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</si>
  <si>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</si>
  <si>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</si>
  <si>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</si>
  <si>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</si>
  <si>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</si>
  <si>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</si>
  <si>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</si>
  <si>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</si>
  <si>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</si>
  <si>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</si>
  <si>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</si>
  <si>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</si>
  <si>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</si>
  <si>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</si>
  <si>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</si>
  <si>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</si>
  <si>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</si>
  <si>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</si>
  <si>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</si>
  <si>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</si>
  <si>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</si>
  <si>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</si>
  <si>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</si>
  <si>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</si>
  <si>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</si>
  <si>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</si>
  <si>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</si>
  <si>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</si>
  <si>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</si>
  <si>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</si>
  <si>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</si>
  <si>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</si>
  <si>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</si>
  <si>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</si>
  <si>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</si>
  <si>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</si>
  <si>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</si>
  <si>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</si>
  <si>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</si>
  <si>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</si>
  <si>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</si>
  <si>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</si>
  <si>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</si>
  <si>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</si>
  <si>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</si>
  <si>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</si>
  <si>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</si>
  <si>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</si>
  <si>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</si>
  <si>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</si>
  <si>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</si>
  <si>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</si>
  <si>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</si>
  <si>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</si>
  <si>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</si>
  <si>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</si>
  <si>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</si>
  <si>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</si>
  <si>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</si>
  <si>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</si>
  <si>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</si>
  <si>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</si>
  <si>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</si>
  <si>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</si>
  <si>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</si>
  <si>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</si>
  <si>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</si>
  <si>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</si>
  <si>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</si>
  <si>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</si>
  <si>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</si>
  <si>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</si>
  <si>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</si>
  <si>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</si>
  <si>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</si>
  <si>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</si>
  <si>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</si>
  <si>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</si>
  <si>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</si>
  <si>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</si>
  <si>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</si>
  <si>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</si>
  <si>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</si>
  <si>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</si>
  <si>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</si>
  <si>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</si>
  <si>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</si>
  <si>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</si>
  <si>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</si>
  <si>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</si>
  <si>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</si>
  <si>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</si>
  <si>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</si>
  <si>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</si>
  <si>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</si>
  <si>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</si>
  <si>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</si>
  <si>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</si>
  <si>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</si>
  <si>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</si>
  <si>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</si>
  <si>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</si>
  <si>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</si>
  <si>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</si>
  <si>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</si>
  <si>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</si>
  <si>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</si>
  <si>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</si>
  <si>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</si>
  <si>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</si>
  <si>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</si>
  <si>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</si>
  <si>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</si>
  <si>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</si>
  <si>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</si>
  <si>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</si>
  <si>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</si>
  <si>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</si>
  <si>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</si>
  <si>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</si>
  <si>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</si>
  <si>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</si>
  <si>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</si>
  <si>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</si>
  <si>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</si>
  <si>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</si>
  <si>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</si>
  <si>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</si>
  <si>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</si>
  <si>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</si>
  <si>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</si>
  <si>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</si>
  <si>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</si>
  <si>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</si>
  <si>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</si>
  <si>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</si>
  <si>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</si>
  <si>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</si>
  <si>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</si>
  <si>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</si>
  <si>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</si>
  <si>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</si>
  <si>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</si>
  <si>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</si>
  <si>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</si>
  <si>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</si>
  <si>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</si>
  <si>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</si>
  <si>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</si>
  <si>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</si>
  <si>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</si>
  <si>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</si>
  <si>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</si>
  <si>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</si>
  <si>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</si>
  <si>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</si>
  <si>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</si>
  <si>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</si>
  <si>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</si>
  <si>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</si>
  <si>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</si>
  <si>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</si>
  <si>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</si>
  <si>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</si>
  <si>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</si>
  <si>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</si>
  <si>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</si>
  <si>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</si>
  <si>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</si>
  <si>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</si>
  <si>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</si>
  <si>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</si>
  <si>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</si>
  <si>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</si>
  <si>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</si>
  <si>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</si>
  <si>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</si>
  <si>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</si>
  <si>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</si>
  <si>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</si>
  <si>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</si>
  <si>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</si>
  <si>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</si>
  <si>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</si>
  <si>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</si>
  <si>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</si>
  <si>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</si>
  <si>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</si>
  <si>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</si>
  <si>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</si>
  <si>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</si>
  <si>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</si>
  <si>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</si>
  <si>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</si>
  <si>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</si>
  <si>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</si>
  <si>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</si>
  <si>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</si>
  <si>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</si>
  <si>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</si>
  <si>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</si>
  <si>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</si>
  <si>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</si>
  <si>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</si>
  <si>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</si>
  <si>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</si>
  <si>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</si>
  <si>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</si>
  <si>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</si>
  <si>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</si>
  <si>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</si>
  <si>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</si>
  <si>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</si>
  <si>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</si>
  <si>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</si>
  <si>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</si>
  <si>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</si>
  <si>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</si>
  <si>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</si>
  <si>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</si>
  <si>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</si>
  <si>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</si>
  <si>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</si>
  <si>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</si>
  <si>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</si>
  <si>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</si>
  <si>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</si>
  <si>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</si>
  <si>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</si>
  <si>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</si>
  <si>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</si>
  <si>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</si>
  <si>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</si>
  <si>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</si>
  <si>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</si>
  <si>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</si>
  <si>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</si>
  <si>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</si>
  <si>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</si>
  <si>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</si>
  <si>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</si>
  <si>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</si>
  <si>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</si>
  <si>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</si>
  <si>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</si>
  <si>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</si>
  <si>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</si>
  <si>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</si>
  <si>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</si>
  <si>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</si>
  <si>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</si>
  <si>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</si>
  <si>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</si>
  <si>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</si>
  <si>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</si>
  <si>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</si>
  <si>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</si>
  <si>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</si>
  <si>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</si>
  <si>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</si>
  <si>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</si>
  <si>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</si>
  <si>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</si>
  <si>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</si>
  <si>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</si>
  <si>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</si>
  <si>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</si>
  <si>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</si>
  <si>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</si>
  <si>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</si>
  <si>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</si>
  <si>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</si>
  <si>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</si>
  <si>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</si>
  <si>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</si>
  <si>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</si>
  <si>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</si>
  <si>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</si>
  <si>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</si>
  <si>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</si>
  <si>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</si>
  <si>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</si>
  <si>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</si>
  <si>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</si>
  <si>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</si>
  <si>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</si>
  <si>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</si>
  <si>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</si>
  <si>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</si>
  <si>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</si>
  <si>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</si>
  <si>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</si>
  <si>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</si>
  <si>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</si>
  <si>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</si>
  <si>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</si>
  <si>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</si>
  <si>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</si>
  <si>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</si>
  <si>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</si>
  <si>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</si>
  <si>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</si>
  <si>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</si>
  <si>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</si>
  <si>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</si>
  <si>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</si>
  <si>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</si>
  <si>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</si>
  <si>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</si>
  <si>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</si>
  <si>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</si>
  <si>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</si>
  <si>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</si>
  <si>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</si>
  <si>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</si>
  <si>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</si>
  <si>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</si>
  <si>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</si>
  <si>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</si>
  <si>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</si>
  <si>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</si>
  <si>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</si>
  <si>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</si>
  <si>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</si>
  <si>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</si>
  <si>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</si>
  <si>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</si>
  <si>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</si>
  <si>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</si>
  <si>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</si>
  <si>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</si>
  <si>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</si>
  <si>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</si>
  <si>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</si>
  <si>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</si>
  <si>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</si>
  <si>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</si>
  <si>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</si>
  <si>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</si>
  <si>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</si>
  <si>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</si>
  <si>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</si>
  <si>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</si>
  <si>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</si>
  <si>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</si>
  <si>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</si>
  <si>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</si>
  <si>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</si>
  <si>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</si>
  <si>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</si>
  <si>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</si>
  <si>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</si>
  <si>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</si>
  <si>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</si>
  <si>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</si>
  <si>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</si>
  <si>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</si>
  <si>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</si>
  <si>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</si>
  <si>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</si>
  <si>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</si>
  <si>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</si>
  <si>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</si>
  <si>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</si>
  <si>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</si>
  <si>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</si>
  <si>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</si>
  <si>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</si>
  <si>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</si>
  <si>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</si>
  <si>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</si>
  <si>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</si>
  <si>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</si>
  <si>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</si>
  <si>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</si>
  <si>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</si>
  <si>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</si>
  <si>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</si>
  <si>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</si>
  <si>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</si>
  <si>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</si>
  <si>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</si>
  <si>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</si>
  <si>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</si>
  <si>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</si>
  <si>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</si>
  <si>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</si>
  <si>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</si>
  <si>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</si>
  <si>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</si>
  <si>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</si>
  <si>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</si>
  <si>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</si>
  <si>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</si>
  <si>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</si>
  <si>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</si>
  <si>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</si>
  <si>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</si>
  <si>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</si>
  <si>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</si>
  <si>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</si>
  <si>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</si>
  <si>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</si>
  <si>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</si>
  <si>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</si>
  <si>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</si>
  <si>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</si>
  <si>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</si>
  <si>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</si>
  <si>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</si>
  <si>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</si>
  <si>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</si>
  <si>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</si>
  <si>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</si>
  <si>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</si>
  <si>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</si>
  <si>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</si>
  <si>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</si>
  <si>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</si>
  <si>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</si>
  <si>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</si>
  <si>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</si>
  <si>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</si>
  <si>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</si>
  <si>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</si>
  <si>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</si>
  <si>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</si>
  <si>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</si>
  <si>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</si>
  <si>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</si>
  <si>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</si>
  <si>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</si>
  <si>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</si>
  <si>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</si>
  <si>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</si>
  <si>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</si>
  <si>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</si>
  <si>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</si>
  <si>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</si>
  <si>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</si>
  <si>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</si>
  <si>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</si>
  <si>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</si>
  <si>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</si>
  <si>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</si>
  <si>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</si>
  <si>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</si>
  <si>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</si>
  <si>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</si>
  <si>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</si>
  <si>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</si>
  <si>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</si>
  <si>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</si>
  <si>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</si>
  <si>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</si>
  <si>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</si>
  <si>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</si>
  <si>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</si>
  <si>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</si>
  <si>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</si>
  <si>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</si>
  <si>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</si>
  <si>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</si>
  <si>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</si>
  <si>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</si>
  <si>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</si>
  <si>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</si>
  <si>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</si>
  <si>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</si>
  <si>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</si>
  <si>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</si>
  <si>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</si>
  <si>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</si>
  <si>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</si>
  <si>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</si>
  <si>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</si>
  <si>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</si>
  <si>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</si>
  <si>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</si>
  <si>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</si>
  <si>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</si>
  <si>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</si>
  <si>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</si>
  <si>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</si>
  <si>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</si>
  <si>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</si>
  <si>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</si>
  <si>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</si>
  <si>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</si>
  <si>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</si>
  <si>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</si>
  <si>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</si>
  <si>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</si>
  <si>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</si>
  <si>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</si>
  <si>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</si>
  <si>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</si>
  <si>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</si>
  <si>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</si>
  <si>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</si>
  <si>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</si>
  <si>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</si>
  <si>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</si>
  <si>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</si>
  <si>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</si>
  <si>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</si>
  <si>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</si>
  <si>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</si>
  <si>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</si>
  <si>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</si>
  <si>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</si>
  <si>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</si>
  <si>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</si>
  <si>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</si>
  <si>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</si>
  <si>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</si>
  <si>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</si>
  <si>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</si>
  <si>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</si>
  <si>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</si>
  <si>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</si>
  <si>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</si>
  <si>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</si>
  <si>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</si>
  <si>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</si>
  <si>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</si>
  <si>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</si>
  <si>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</si>
  <si>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</si>
  <si>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</si>
  <si>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</si>
  <si>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</si>
  <si>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</si>
  <si>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</si>
  <si>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</si>
  <si>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</si>
  <si>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</si>
  <si>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</si>
  <si>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</si>
  <si>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</si>
  <si>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</si>
  <si>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</si>
  <si>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</si>
  <si>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</si>
  <si>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</si>
  <si>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</si>
  <si>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</si>
  <si>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</si>
  <si>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</si>
  <si>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</si>
  <si>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</si>
  <si>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</si>
  <si>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</si>
  <si>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</si>
  <si>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</si>
  <si>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</si>
  <si>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</si>
  <si>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</si>
  <si>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</si>
  <si>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</si>
  <si>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</si>
  <si>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</si>
  <si>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</si>
  <si>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</si>
  <si>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</si>
  <si>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</si>
  <si>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</si>
  <si>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</si>
  <si>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</si>
  <si>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</si>
  <si>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</si>
  <si>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</si>
  <si>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</si>
  <si>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</si>
  <si>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</si>
  <si>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</si>
  <si>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</si>
  <si>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</si>
  <si>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</si>
  <si>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</si>
  <si>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</si>
  <si>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</si>
  <si>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</si>
  <si>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</si>
  <si>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</si>
  <si>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</si>
  <si>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</si>
  <si>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</si>
  <si>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</si>
  <si>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</si>
  <si>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</si>
  <si>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</si>
  <si>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</si>
  <si>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</si>
  <si>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</si>
  <si>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</si>
  <si>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</si>
  <si>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</si>
  <si>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</si>
  <si>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</si>
  <si>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</si>
  <si>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</si>
  <si>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</si>
  <si>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</si>
  <si>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</si>
  <si>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</si>
  <si>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</si>
  <si>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</si>
  <si>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</si>
  <si>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</si>
  <si>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</si>
  <si>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</si>
  <si>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</si>
  <si>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</si>
  <si>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</si>
  <si>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</si>
  <si>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</si>
  <si>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</si>
  <si>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</si>
  <si>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</si>
  <si>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</si>
  <si>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</si>
  <si>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</si>
  <si>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</si>
  <si>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</si>
  <si>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</si>
  <si>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</si>
  <si>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</si>
  <si>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</si>
  <si>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</si>
  <si>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</si>
  <si>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</si>
  <si>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</si>
  <si>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</si>
  <si>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</si>
  <si>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</si>
  <si>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</si>
  <si>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</si>
  <si>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</si>
  <si>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</si>
  <si>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</si>
  <si>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</si>
  <si>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</si>
  <si>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</si>
  <si>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</si>
  <si>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</si>
  <si>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</si>
  <si>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</si>
  <si>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</si>
  <si>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</si>
  <si>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</si>
  <si>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</si>
  <si>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</si>
  <si>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</si>
  <si>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</si>
  <si>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</si>
  <si>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</si>
  <si>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</si>
  <si>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</si>
  <si>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</si>
  <si>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</si>
  <si>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</si>
  <si>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</si>
  <si>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</si>
  <si>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</si>
  <si>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</si>
  <si>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</si>
  <si>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</si>
  <si>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</si>
  <si>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</si>
  <si>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</si>
  <si>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</si>
  <si>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</si>
  <si>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</si>
  <si>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</si>
  <si>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</si>
  <si>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</si>
  <si>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</si>
  <si>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</si>
  <si>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</si>
  <si>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</si>
  <si>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</si>
  <si>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</si>
  <si>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</si>
  <si>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</si>
  <si>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</si>
  <si>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</si>
  <si>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</si>
  <si>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</si>
  <si>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</si>
  <si>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</si>
  <si>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</si>
  <si>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</si>
  <si>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</si>
  <si>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</si>
  <si>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</si>
  <si>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</si>
  <si>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</si>
  <si>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</si>
  <si>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</si>
  <si>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</si>
  <si>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</si>
  <si>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</si>
  <si>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</si>
  <si>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</si>
  <si>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</si>
  <si>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</si>
  <si>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</si>
  <si>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</si>
  <si>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</si>
  <si>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</si>
  <si>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</si>
  <si>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</si>
  <si>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</si>
  <si>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</si>
  <si>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</si>
  <si>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</si>
  <si>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</si>
  <si>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</si>
  <si>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</si>
  <si>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</si>
  <si>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</si>
  <si>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</si>
  <si>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</si>
  <si>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</si>
  <si>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</si>
  <si>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</si>
  <si>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</si>
  <si>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</si>
  <si>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</si>
  <si>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</si>
  <si>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</si>
  <si>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</si>
  <si>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</si>
  <si>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</si>
  <si>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</si>
  <si>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</si>
  <si>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</si>
  <si>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</si>
  <si>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</si>
  <si>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</si>
  <si>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</si>
  <si>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</si>
  <si>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</si>
  <si>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</si>
  <si>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</si>
  <si>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</si>
  <si>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</si>
  <si>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</si>
  <si>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</si>
  <si>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</si>
  <si>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</si>
  <si>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</si>
  <si>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</si>
  <si>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</si>
  <si>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</si>
  <si>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</si>
  <si>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</si>
  <si>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</si>
  <si>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</si>
  <si>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</si>
  <si>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</si>
  <si>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</si>
  <si>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</si>
  <si>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</si>
  <si>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</si>
  <si>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</si>
  <si>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</si>
  <si>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</si>
  <si>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</si>
  <si>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</si>
  <si>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</si>
  <si>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</si>
  <si>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</si>
  <si>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</si>
  <si>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</si>
  <si>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</si>
  <si>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</si>
  <si>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</si>
  <si>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</si>
  <si>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</si>
  <si>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</si>
  <si>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</si>
  <si>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</si>
  <si>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</si>
  <si>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</si>
  <si>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</si>
  <si>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</si>
  <si>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</si>
  <si>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</si>
  <si>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</si>
  <si>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</si>
  <si>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</si>
  <si>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</si>
  <si>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</si>
  <si>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</si>
  <si>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</si>
  <si>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</si>
  <si>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</si>
  <si>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</si>
  <si>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</si>
  <si>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</si>
  <si>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</si>
  <si>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</si>
  <si>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</si>
  <si>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</si>
  <si>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</si>
  <si>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</si>
  <si>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</si>
  <si>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</si>
  <si>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</si>
  <si>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</si>
  <si>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</si>
  <si>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</si>
  <si>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</si>
  <si>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</si>
  <si>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</si>
  <si>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</si>
  <si>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</si>
  <si>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</si>
  <si>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</si>
  <si>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</si>
  <si>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</si>
  <si>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</si>
  <si>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</si>
  <si>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</si>
  <si>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</si>
  <si>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</si>
  <si>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</si>
  <si>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</si>
  <si>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</si>
  <si>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</si>
  <si>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</si>
  <si>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</si>
  <si>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</si>
  <si>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</si>
  <si>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</si>
  <si>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</si>
  <si>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</si>
  <si>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</si>
  <si>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</si>
  <si>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</si>
  <si>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</si>
  <si>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</si>
  <si>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</si>
  <si>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</si>
  <si>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</si>
  <si>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</si>
  <si>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</si>
  <si>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</si>
  <si>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</si>
  <si>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</si>
  <si>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</si>
  <si>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</si>
  <si>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</si>
  <si>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</si>
  <si>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</si>
  <si>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</si>
  <si>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</si>
  <si>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</si>
  <si>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</si>
  <si>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</si>
  <si>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</si>
  <si>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</si>
  <si>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</si>
  <si>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</si>
  <si>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</si>
  <si>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</si>
  <si>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</si>
  <si>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</si>
  <si>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</si>
  <si>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</si>
  <si>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</si>
  <si>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</si>
  <si>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</si>
  <si>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</si>
  <si>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</si>
  <si>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</si>
  <si>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</si>
  <si>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</si>
  <si>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</si>
  <si>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</si>
  <si>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</si>
  <si>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</si>
  <si>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</si>
  <si>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</si>
  <si>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</si>
  <si>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</si>
  <si>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</si>
  <si>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</si>
  <si>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</si>
  <si>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</si>
  <si>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</si>
  <si>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</si>
  <si>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</si>
  <si>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</si>
  <si>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</si>
  <si>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</si>
  <si>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</si>
  <si>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</si>
  <si>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</si>
  <si>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</si>
  <si>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</si>
  <si>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</si>
  <si>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</si>
  <si>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</si>
  <si>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</si>
  <si>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</si>
  <si>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</si>
  <si>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</si>
  <si>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</si>
  <si>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</si>
  <si>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</si>
  <si>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</si>
  <si>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</si>
  <si>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</si>
  <si>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</si>
  <si>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</si>
  <si>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</si>
  <si>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</si>
  <si>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</si>
  <si>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</si>
  <si>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</si>
  <si>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</si>
  <si>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</si>
  <si>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</si>
  <si>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</si>
  <si>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</si>
  <si>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</si>
  <si>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</si>
  <si>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</si>
  <si>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</si>
  <si>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</si>
  <si>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</si>
  <si>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</si>
  <si>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</si>
  <si>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</si>
  <si>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</si>
  <si>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</si>
  <si>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</si>
  <si>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</si>
  <si>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</si>
  <si>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</si>
  <si>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</si>
  <si>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</si>
  <si>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</si>
  <si>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</si>
  <si>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</si>
  <si>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</si>
  <si>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</si>
  <si>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</si>
  <si>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</si>
  <si>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</si>
  <si>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</si>
  <si>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</si>
  <si>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</si>
  <si>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</si>
  <si>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</si>
  <si>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</si>
  <si>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</si>
  <si>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</si>
  <si>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</si>
  <si>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</si>
  <si>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</si>
  <si>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</si>
  <si>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</si>
  <si>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</si>
  <si>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</si>
  <si>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</si>
  <si>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</si>
  <si>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</si>
  <si>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</si>
  <si>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</si>
  <si>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</si>
  <si>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</si>
  <si>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</si>
  <si>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</si>
  <si>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</si>
  <si>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</si>
  <si>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</si>
  <si>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</si>
  <si>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</si>
  <si>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</si>
  <si>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</si>
  <si>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</si>
  <si>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</si>
  <si>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</si>
  <si>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</si>
  <si>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</si>
  <si>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</si>
  <si>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</si>
  <si>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</si>
  <si>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</si>
  <si>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</si>
  <si>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</si>
  <si>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</si>
  <si>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</si>
  <si>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</si>
  <si>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</si>
  <si>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</si>
  <si>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</si>
  <si>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</si>
  <si>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</si>
  <si>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</si>
  <si>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</si>
  <si>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</si>
  <si>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</si>
  <si>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</si>
  <si>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</si>
  <si>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</si>
  <si>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</si>
  <si>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</si>
  <si>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</si>
  <si>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</si>
  <si>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</si>
  <si>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</si>
  <si>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</si>
  <si>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</si>
  <si>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</si>
  <si>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</si>
  <si>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</si>
  <si>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</si>
  <si>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</si>
  <si>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</si>
  <si>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</si>
  <si>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</si>
  <si>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</si>
  <si>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</si>
  <si>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</si>
  <si>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</si>
  <si>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</si>
  <si>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</si>
  <si>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</si>
  <si>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</si>
  <si>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</si>
  <si>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</si>
  <si>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</si>
  <si>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</si>
  <si>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</si>
  <si>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</si>
  <si>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</si>
  <si>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</si>
  <si>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</si>
  <si>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</si>
  <si>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</si>
  <si>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</si>
  <si>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</si>
  <si>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</si>
  <si>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</si>
  <si>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</si>
  <si>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</si>
  <si>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</si>
  <si>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</si>
  <si>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</si>
  <si>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</si>
  <si>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</si>
  <si>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</si>
  <si>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</si>
  <si>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</si>
  <si>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</si>
  <si>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</si>
  <si>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</si>
  <si>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</si>
  <si>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</si>
  <si>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</si>
  <si>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</si>
  <si>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</si>
  <si>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</si>
  <si>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</si>
  <si>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</si>
  <si>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</si>
  <si>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</si>
  <si>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</si>
  <si>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</si>
  <si>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</si>
  <si>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</si>
  <si>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</si>
  <si>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</si>
  <si>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</si>
  <si>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</si>
  <si>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</si>
  <si>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</si>
  <si>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</si>
  <si>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</si>
  <si>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</si>
  <si>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</si>
  <si>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</si>
  <si>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</si>
  <si>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</si>
  <si>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</si>
  <si>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</si>
  <si>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</si>
  <si>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</si>
  <si>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</si>
  <si>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</si>
  <si>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</si>
  <si>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</si>
  <si>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</si>
  <si>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</si>
  <si>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</si>
  <si>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</si>
  <si>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</si>
  <si>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</si>
  <si>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</si>
  <si>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</si>
  <si>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</si>
  <si>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</si>
  <si>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</si>
  <si>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</si>
  <si>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</si>
  <si>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</si>
  <si>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</si>
  <si>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</si>
  <si>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</si>
  <si>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</si>
  <si>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</si>
  <si>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</si>
  <si>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</si>
  <si>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</si>
  <si>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</si>
  <si>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</si>
  <si>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</si>
  <si>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</si>
  <si>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</si>
  <si>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</si>
  <si>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</si>
  <si>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</si>
  <si>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</si>
  <si>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</si>
  <si>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</si>
  <si>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</si>
  <si>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</si>
  <si>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</si>
  <si>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</si>
  <si>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</si>
  <si>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</si>
  <si>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</si>
  <si>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</si>
  <si>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</si>
  <si>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</si>
  <si>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</si>
  <si>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</si>
  <si>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</si>
  <si>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</si>
  <si>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</si>
  <si>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</si>
  <si>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</si>
  <si>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</si>
  <si>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</si>
  <si>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</si>
  <si>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</si>
  <si>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</si>
  <si>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</si>
  <si>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</si>
  <si>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</si>
  <si>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</si>
  <si>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</si>
  <si>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</si>
  <si>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</si>
  <si>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</si>
  <si>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</si>
  <si>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</si>
  <si>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</si>
  <si>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</si>
  <si>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</si>
  <si>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</si>
  <si>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</si>
  <si>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</si>
  <si>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</si>
  <si>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</si>
  <si>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</si>
  <si>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</si>
  <si>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</si>
  <si>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</si>
  <si>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</si>
  <si>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</si>
  <si>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</si>
  <si>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</si>
  <si>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</si>
  <si>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</si>
  <si>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</si>
  <si>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</si>
  <si>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</si>
  <si>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</si>
  <si>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</si>
  <si>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</si>
  <si>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</si>
  <si>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</si>
  <si>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</si>
  <si>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</si>
  <si>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</si>
  <si>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</si>
  <si>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</si>
  <si>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</si>
  <si>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</si>
  <si>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</si>
  <si>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</si>
  <si>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</si>
  <si>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</si>
  <si>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</si>
  <si>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</si>
  <si>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</si>
  <si>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</si>
  <si>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</si>
  <si>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</si>
  <si>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</si>
  <si>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</si>
  <si>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</si>
  <si>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</si>
  <si>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</si>
  <si>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</si>
  <si>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</si>
  <si>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</si>
  <si>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</si>
  <si>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</si>
  <si>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</si>
  <si>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</si>
  <si>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</si>
  <si>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</si>
  <si>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</si>
  <si>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</si>
  <si>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</si>
  <si>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</si>
  <si>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</si>
  <si>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</si>
  <si>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</si>
  <si>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</si>
  <si>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</si>
  <si>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</si>
  <si>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</si>
  <si>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</si>
  <si>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</si>
  <si>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</si>
  <si>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</si>
  <si>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</si>
  <si>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</si>
  <si>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</si>
  <si>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</si>
  <si>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</si>
  <si>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</si>
  <si>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</si>
  <si>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</si>
  <si>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</si>
  <si>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</si>
  <si>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</si>
  <si>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</si>
  <si>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</si>
  <si>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</si>
  <si>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</si>
  <si>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</si>
  <si>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</si>
  <si>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</si>
  <si>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</si>
  <si>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</si>
  <si>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</si>
  <si>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</si>
  <si>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</si>
  <si>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</si>
  <si>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</si>
  <si>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</si>
  <si>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</si>
  <si>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</si>
  <si>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</si>
  <si>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</si>
  <si>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</si>
  <si>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</si>
  <si>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</si>
  <si>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</si>
  <si>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</si>
  <si>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</si>
  <si>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</si>
  <si>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</si>
  <si>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</si>
  <si>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</si>
  <si>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</si>
  <si>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</si>
  <si>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</si>
  <si>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</si>
  <si>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</si>
  <si>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</si>
  <si>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</si>
  <si>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</si>
  <si>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</si>
  <si>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</si>
  <si>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</si>
  <si>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</si>
  <si>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</si>
  <si>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</si>
  <si>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</si>
  <si>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</si>
  <si>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</si>
  <si>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</si>
  <si>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</si>
  <si>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</si>
  <si>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</si>
  <si>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</si>
  <si>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</si>
  <si>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</si>
  <si>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</si>
  <si>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</si>
  <si>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</si>
  <si>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</si>
  <si>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</si>
  <si>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</si>
  <si>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</si>
  <si>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</si>
  <si>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</si>
  <si>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</si>
  <si>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</si>
  <si>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</si>
  <si>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</si>
  <si>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</si>
  <si>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</si>
  <si>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</si>
  <si>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</si>
  <si>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</si>
  <si>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</si>
  <si>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</si>
  <si>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</si>
  <si>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</si>
  <si>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</si>
  <si>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</si>
  <si>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</si>
  <si>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</si>
  <si>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</si>
  <si>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</si>
  <si>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</si>
  <si>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</si>
  <si>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</si>
  <si>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</si>
  <si>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</si>
  <si>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</si>
  <si>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</si>
  <si>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</si>
  <si>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</si>
  <si>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</si>
  <si>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</si>
  <si>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</si>
  <si>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</si>
  <si>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</si>
  <si>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</si>
  <si>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</si>
  <si>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</si>
  <si>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</si>
  <si>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</si>
  <si>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</si>
  <si>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</si>
  <si>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</si>
  <si>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</si>
  <si>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</si>
  <si>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</si>
  <si>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</si>
  <si>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</si>
  <si>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</si>
  <si>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</si>
  <si>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</si>
  <si>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</si>
  <si>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</si>
  <si>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</si>
  <si>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</si>
  <si>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</si>
  <si>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</si>
  <si>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</si>
  <si>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</si>
  <si>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</si>
  <si>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</si>
  <si>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</si>
  <si>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</si>
  <si>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</si>
  <si>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</si>
  <si>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</si>
  <si>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</si>
  <si>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</si>
  <si>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</si>
  <si>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</si>
  <si>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</si>
  <si>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</si>
  <si>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</si>
  <si>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</si>
  <si>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</si>
  <si>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</si>
  <si>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</si>
  <si>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</si>
  <si>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</si>
  <si>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</si>
  <si>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</si>
  <si>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</si>
  <si>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</si>
  <si>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</si>
  <si>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</si>
  <si>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</si>
  <si>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</si>
  <si>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</si>
  <si>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</si>
  <si>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</si>
  <si>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</si>
  <si>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</si>
  <si>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</si>
  <si>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</si>
  <si>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</si>
  <si>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</si>
  <si>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</si>
  <si>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</si>
  <si>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</si>
  <si>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</si>
  <si>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</si>
  <si>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</si>
  <si>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</si>
  <si>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</si>
  <si>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</si>
  <si>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</si>
  <si>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</si>
  <si>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</si>
  <si>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</si>
  <si>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</si>
  <si>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</si>
  <si>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</si>
  <si>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</si>
  <si>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</si>
  <si>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</si>
  <si>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</si>
  <si>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</si>
  <si>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</si>
  <si>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</si>
  <si>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</si>
  <si>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</si>
  <si>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</si>
  <si>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</si>
  <si>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</si>
  <si>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</si>
  <si>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</si>
  <si>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</si>
  <si>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</si>
  <si>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</si>
  <si>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</si>
  <si>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</si>
  <si>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</si>
  <si>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</si>
  <si>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</si>
  <si>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</si>
  <si>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</si>
  <si>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</si>
  <si>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</si>
  <si>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</si>
  <si>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</si>
  <si>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</si>
  <si>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</si>
  <si>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</si>
  <si>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</si>
  <si>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</si>
  <si>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</si>
  <si>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</si>
  <si>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</si>
  <si>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</si>
  <si>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</si>
  <si>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</si>
  <si>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</si>
  <si>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</si>
  <si>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</si>
  <si>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</si>
  <si>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</si>
  <si>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</si>
  <si>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</si>
  <si>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</si>
  <si>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</si>
  <si>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</si>
  <si>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</si>
  <si>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</si>
  <si>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</si>
  <si>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</si>
  <si>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</si>
  <si>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</si>
  <si>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</si>
  <si>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</si>
  <si>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</si>
  <si>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</si>
  <si>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</si>
  <si>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</si>
  <si>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</si>
  <si>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</si>
  <si>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</si>
  <si>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</si>
  <si>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</si>
  <si>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</si>
  <si>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</si>
  <si>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</si>
  <si>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</si>
  <si>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</si>
  <si>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</si>
  <si>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</si>
  <si>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</si>
  <si>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</si>
  <si>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</si>
  <si>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</si>
  <si>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</si>
  <si>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</si>
  <si>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</si>
  <si>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</si>
  <si>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</si>
  <si>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</si>
  <si>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</si>
  <si>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</si>
  <si>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</si>
  <si>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</si>
  <si>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</si>
  <si>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</si>
  <si>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</si>
  <si>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</si>
  <si>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</si>
  <si>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</si>
  <si>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</si>
  <si>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</si>
  <si>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</si>
  <si>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</si>
  <si>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</si>
  <si>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</si>
  <si>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</si>
  <si>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</si>
  <si>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</si>
  <si>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</si>
  <si>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</si>
  <si>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</si>
  <si>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</si>
  <si>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</si>
  <si>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</si>
  <si>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</si>
  <si>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</si>
  <si>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</si>
  <si>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</si>
  <si>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</si>
  <si>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</si>
  <si>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</si>
  <si>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</si>
  <si>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</si>
  <si>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</si>
  <si>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</si>
  <si>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</si>
  <si>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</si>
  <si>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</si>
  <si>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</si>
  <si>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</si>
  <si>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</si>
  <si>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</si>
  <si>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</si>
  <si>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</si>
  <si>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</si>
  <si>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</si>
  <si>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</si>
  <si>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</si>
  <si>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</si>
  <si>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</si>
  <si>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</si>
  <si>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</si>
  <si>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</si>
  <si>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</si>
  <si>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</si>
  <si>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</si>
  <si>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</si>
  <si>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</si>
  <si>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</si>
  <si>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</si>
  <si>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</si>
  <si>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</si>
  <si>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</si>
  <si>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</si>
  <si>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</si>
  <si>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</si>
  <si>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</si>
  <si>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</si>
  <si>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</si>
  <si>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</si>
  <si>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</si>
  <si>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</si>
  <si>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</si>
  <si>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</si>
  <si>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</si>
  <si>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</si>
  <si>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</si>
  <si>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</si>
  <si>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</si>
  <si>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</si>
  <si>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</si>
  <si>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</si>
  <si>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</si>
  <si>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</si>
  <si>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</si>
  <si>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</si>
  <si>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</si>
  <si>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</si>
  <si>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</si>
  <si>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</si>
  <si>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</si>
  <si>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</si>
  <si>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</si>
  <si>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</si>
  <si>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</si>
  <si>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</si>
  <si>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</si>
  <si>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</si>
  <si>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</si>
  <si>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</si>
  <si>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</si>
  <si>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</si>
  <si>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</si>
  <si>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</si>
  <si>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</si>
  <si>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</si>
  <si>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</si>
  <si>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</si>
  <si>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</si>
  <si>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</si>
  <si>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</si>
  <si>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</si>
  <si>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</si>
  <si>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</si>
  <si>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</si>
  <si>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</si>
  <si>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</si>
  <si>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</si>
  <si>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</si>
  <si>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</si>
  <si>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</si>
  <si>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</si>
  <si>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</si>
  <si>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</si>
  <si>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</si>
  <si>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</si>
  <si>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</si>
  <si>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</si>
  <si>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</si>
  <si>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</si>
  <si>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</si>
  <si>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</si>
  <si>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</si>
  <si>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</si>
  <si>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</si>
  <si>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</si>
  <si>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</si>
  <si>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</si>
  <si>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</si>
  <si>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</si>
  <si>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</si>
  <si>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</si>
  <si>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</si>
  <si>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</si>
  <si>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</si>
  <si>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</si>
  <si>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</si>
  <si>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</si>
  <si>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</si>
  <si>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</si>
  <si>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</si>
  <si>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</si>
  <si>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</si>
  <si>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</si>
  <si>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</si>
  <si>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</si>
  <si>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</si>
  <si>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</si>
  <si>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</si>
  <si>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</si>
  <si>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</si>
  <si>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</si>
  <si>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</si>
  <si>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</si>
  <si>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</si>
  <si>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</si>
  <si>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</si>
  <si>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</si>
  <si>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</si>
  <si>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</si>
  <si>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</si>
  <si>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</si>
  <si>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</si>
  <si>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</si>
  <si>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</si>
  <si>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</si>
  <si>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</si>
  <si>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</si>
  <si>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</si>
  <si>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</si>
  <si>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</si>
  <si>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</si>
  <si>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</si>
  <si>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</si>
  <si>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</si>
  <si>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</si>
  <si>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</si>
  <si>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</si>
  <si>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</si>
  <si>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</si>
  <si>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</si>
  <si>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</si>
  <si>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</si>
  <si>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</si>
  <si>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</si>
  <si>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</si>
  <si>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</si>
  <si>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</si>
  <si>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</si>
  <si>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</si>
  <si>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</si>
  <si>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</si>
  <si>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</si>
  <si>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</si>
  <si>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</si>
  <si>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</si>
  <si>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</si>
  <si>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</si>
  <si>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</si>
  <si>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</si>
  <si>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</si>
  <si>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</si>
  <si>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</si>
  <si>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</si>
  <si>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</si>
  <si>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</si>
  <si>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</si>
  <si>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</si>
  <si>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</si>
  <si>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</si>
  <si>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</si>
  <si>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</si>
  <si>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</si>
  <si>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</si>
  <si>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</si>
  <si>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</si>
  <si>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</si>
  <si>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</si>
  <si>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</si>
  <si>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</si>
  <si>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</si>
  <si>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</si>
  <si>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</si>
  <si>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</si>
  <si>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</si>
  <si>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</si>
  <si>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</si>
  <si>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</si>
  <si>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</si>
  <si>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</si>
  <si>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</si>
  <si>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</si>
  <si>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</si>
  <si>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</si>
  <si>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</si>
  <si>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</si>
  <si>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</si>
  <si>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</si>
  <si>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</si>
  <si>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</si>
  <si>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</si>
  <si>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</si>
  <si>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</si>
  <si>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</si>
  <si>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</si>
  <si>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</si>
  <si>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</si>
  <si>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</si>
  <si>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</si>
  <si>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</si>
  <si>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</si>
  <si>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</si>
  <si>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</si>
  <si>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</si>
  <si>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</si>
  <si>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</si>
  <si>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</si>
  <si>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</si>
  <si>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</si>
  <si>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</si>
  <si>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</si>
  <si>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</si>
  <si>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</si>
  <si>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</si>
  <si>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</si>
  <si>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</si>
  <si>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</si>
  <si>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</si>
  <si>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</si>
  <si>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</si>
  <si>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</si>
  <si>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</si>
  <si>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</si>
  <si>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</si>
  <si>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</si>
  <si>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</si>
  <si>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</si>
  <si>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</si>
  <si>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</si>
  <si>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</si>
  <si>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</si>
  <si>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</si>
  <si>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</si>
  <si>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</si>
  <si>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</si>
  <si>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</si>
  <si>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</si>
  <si>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</si>
  <si>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</si>
  <si>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</si>
  <si>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</si>
  <si>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</si>
  <si>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</si>
  <si>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</si>
  <si>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</si>
  <si>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</si>
  <si>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</si>
  <si>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</si>
  <si>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</si>
  <si>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</si>
  <si>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</si>
  <si>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</si>
  <si>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</si>
  <si>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</si>
  <si>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</si>
  <si>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</si>
  <si>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</si>
  <si>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</si>
  <si>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</si>
  <si>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</si>
  <si>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</si>
  <si>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</si>
  <si>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</si>
  <si>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</si>
  <si>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</si>
  <si>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</si>
  <si>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</si>
  <si>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</si>
  <si>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</si>
  <si>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</si>
  <si>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</si>
  <si>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</si>
  <si>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</si>
  <si>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</si>
  <si>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</si>
  <si>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</si>
  <si>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</si>
  <si>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</si>
  <si>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</si>
  <si>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</si>
  <si>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</si>
  <si>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</si>
  <si>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</si>
  <si>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</si>
  <si>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</si>
  <si>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</si>
  <si>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</si>
  <si>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</si>
  <si>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</si>
  <si>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</si>
  <si>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</si>
  <si>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</si>
  <si>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</si>
  <si>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</si>
  <si>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</si>
  <si>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</si>
  <si>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</si>
  <si>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</si>
  <si>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</si>
  <si>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</si>
  <si>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</si>
  <si>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</si>
  <si>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</si>
  <si>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</si>
  <si>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</si>
  <si>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</si>
  <si>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</si>
  <si>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</si>
  <si>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</si>
  <si>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</si>
  <si>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</si>
  <si>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</si>
  <si>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</si>
  <si>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</si>
  <si>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</si>
  <si>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</si>
  <si>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</si>
  <si>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</si>
  <si>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</si>
  <si>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</si>
  <si>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</si>
  <si>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</si>
  <si>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</si>
  <si>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</si>
  <si>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</si>
  <si>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</si>
  <si>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</si>
  <si>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</si>
  <si>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</si>
  <si>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</si>
  <si>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</si>
  <si>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</si>
  <si>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</si>
  <si>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</si>
  <si>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</si>
  <si>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</si>
  <si>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</si>
  <si>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</si>
  <si>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</si>
  <si>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</si>
  <si>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</si>
  <si>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</si>
  <si>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</si>
  <si>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</si>
  <si>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</si>
  <si>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</si>
  <si>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</si>
  <si>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</si>
  <si>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</si>
  <si>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</si>
  <si>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</si>
  <si>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</si>
  <si>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</si>
  <si>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</si>
  <si>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</si>
  <si>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</si>
  <si>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</si>
  <si>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</si>
  <si>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</si>
  <si>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</si>
  <si>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</si>
  <si>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</si>
  <si>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</si>
  <si>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</si>
  <si>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</si>
  <si>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</si>
  <si>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</si>
  <si>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</si>
  <si>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</si>
  <si>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</si>
  <si>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</si>
  <si>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</si>
  <si>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</si>
  <si>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</si>
  <si>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</si>
  <si>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</si>
  <si>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</si>
  <si>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</si>
  <si>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</si>
  <si>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</si>
  <si>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</si>
  <si>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</si>
  <si>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</si>
  <si>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</si>
  <si>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</si>
  <si>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</si>
  <si>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</si>
  <si>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</si>
  <si>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</si>
  <si>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</si>
  <si>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</si>
  <si>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</si>
  <si>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</si>
  <si>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</si>
  <si>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</si>
  <si>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</si>
  <si>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</si>
  <si>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</si>
  <si>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</si>
  <si>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</si>
  <si>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</si>
  <si>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</si>
  <si>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</si>
  <si>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</si>
  <si>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</si>
  <si>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</si>
  <si>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</si>
  <si>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</si>
  <si>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</si>
  <si>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</si>
  <si>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</si>
  <si>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</si>
  <si>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</si>
  <si>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</si>
  <si>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</si>
  <si>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</si>
  <si>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</si>
  <si>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</si>
  <si>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</si>
  <si>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</si>
  <si>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</si>
  <si>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</si>
  <si>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</si>
  <si>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</si>
  <si>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</si>
  <si>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</si>
  <si>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</si>
  <si>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</si>
  <si>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</si>
  <si>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</si>
  <si>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</si>
  <si>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</si>
  <si>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</si>
  <si>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</si>
  <si>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</si>
  <si>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</si>
  <si>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</si>
  <si>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</si>
  <si>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</si>
  <si>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</si>
  <si>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</si>
  <si>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</si>
  <si>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</si>
  <si>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</si>
  <si>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</si>
  <si>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</si>
  <si>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</si>
  <si>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</si>
  <si>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</si>
  <si>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</si>
  <si>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</si>
  <si>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</si>
  <si>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</si>
  <si>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</si>
  <si>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</si>
  <si>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</si>
  <si>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</si>
  <si>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</si>
  <si>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</si>
  <si>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</si>
  <si>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</si>
  <si>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</si>
  <si>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</si>
  <si>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</si>
  <si>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</si>
  <si>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</si>
  <si>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</si>
  <si>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</si>
  <si>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</si>
  <si>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</si>
  <si>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</si>
  <si>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</si>
  <si>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</si>
  <si>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</si>
  <si>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</si>
  <si>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</si>
  <si>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</si>
  <si>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</si>
  <si>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</si>
  <si>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</si>
  <si>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</si>
  <si>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</si>
  <si>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</si>
  <si>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</si>
  <si>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</si>
  <si>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</si>
  <si>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</si>
  <si>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</si>
  <si>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</si>
  <si>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</si>
  <si>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</si>
  <si>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</si>
  <si>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</si>
  <si>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</si>
  <si>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</si>
  <si>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</si>
  <si>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</si>
  <si>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</si>
  <si>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</si>
  <si>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</si>
  <si>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</si>
  <si>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</si>
  <si>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</si>
  <si>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</si>
  <si>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</si>
  <si>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</si>
  <si>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</si>
  <si>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</si>
  <si>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</si>
  <si>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</si>
  <si>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</si>
  <si>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</si>
  <si>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</si>
  <si>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</si>
  <si>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</si>
  <si>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</si>
  <si>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</si>
  <si>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</si>
  <si>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</si>
  <si>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</si>
  <si>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</si>
  <si>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</si>
  <si>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</si>
  <si>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</si>
  <si>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</si>
  <si>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</si>
  <si>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</si>
  <si>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</si>
  <si>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</si>
  <si>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</si>
  <si>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</si>
  <si>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</si>
  <si>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</si>
  <si>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</si>
  <si>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</si>
  <si>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</si>
  <si>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</si>
  <si>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</si>
  <si>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</si>
  <si>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</si>
  <si>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</si>
  <si>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</si>
  <si>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</si>
  <si>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</si>
  <si>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</si>
  <si>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</si>
  <si>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</si>
  <si>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</si>
  <si>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</si>
  <si>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</si>
  <si>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</si>
  <si>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</si>
  <si>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</si>
  <si>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</si>
  <si>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</si>
  <si>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</si>
  <si>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</si>
  <si>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</si>
  <si>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</si>
  <si>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</si>
  <si>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</si>
  <si>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</si>
  <si>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</si>
  <si>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</si>
  <si>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</si>
  <si>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</si>
  <si>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</si>
  <si>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</si>
  <si>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</si>
  <si>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</si>
  <si>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</si>
  <si>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</si>
  <si>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</si>
  <si>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</si>
  <si>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</si>
  <si>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</si>
  <si>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</si>
  <si>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</si>
  <si>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</si>
  <si>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</si>
  <si>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</si>
  <si>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</si>
  <si>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</si>
  <si>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</si>
  <si>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</si>
  <si>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</si>
  <si>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</si>
  <si>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</si>
  <si>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</si>
  <si>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</si>
  <si>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</si>
  <si>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</si>
  <si>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</si>
  <si>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</si>
  <si>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</si>
  <si>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</si>
  <si>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</si>
  <si>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</si>
  <si>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</si>
  <si>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</si>
  <si>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</si>
  <si>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</si>
  <si>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</si>
  <si>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</si>
  <si>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</si>
  <si>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</si>
  <si>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</si>
  <si>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</si>
  <si>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</si>
  <si>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</si>
  <si>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</si>
  <si>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</si>
  <si>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</si>
  <si>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</si>
  <si>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</si>
  <si>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</si>
  <si>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</si>
  <si>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</si>
  <si>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</si>
  <si>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</si>
  <si>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</si>
  <si>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</si>
  <si>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</si>
  <si>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</si>
  <si>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</si>
  <si>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</si>
  <si>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</si>
  <si>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</si>
  <si>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</si>
  <si>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</si>
  <si>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</si>
  <si>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</si>
  <si>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</si>
  <si>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</si>
  <si>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</si>
  <si>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</si>
  <si>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</si>
  <si>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</si>
  <si>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</si>
  <si>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</si>
  <si>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</si>
  <si>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</si>
  <si>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</si>
  <si>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</si>
  <si>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</si>
  <si>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</si>
  <si>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</si>
  <si>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</si>
  <si>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</si>
  <si>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</si>
  <si>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</si>
  <si>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</si>
  <si>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</si>
  <si>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</si>
  <si>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</si>
  <si>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</si>
  <si>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</si>
  <si>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</si>
  <si>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</si>
  <si>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</si>
  <si>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</si>
  <si>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</si>
  <si>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</si>
  <si>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</si>
  <si>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</si>
  <si>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</si>
  <si>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</si>
  <si>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</si>
  <si>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</si>
  <si>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</si>
  <si>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</si>
  <si>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</si>
  <si>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</si>
  <si>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</si>
  <si>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</si>
  <si>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</si>
  <si>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</si>
  <si>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</si>
  <si>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</si>
  <si>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</si>
  <si>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</si>
  <si>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</si>
  <si>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</si>
  <si>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</si>
  <si>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</si>
  <si>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</si>
  <si>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</si>
  <si>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</si>
  <si>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</si>
  <si>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</si>
  <si>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</si>
  <si>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</si>
  <si>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</si>
  <si>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</si>
  <si>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</si>
  <si>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</si>
  <si>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</si>
  <si>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</si>
  <si>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</si>
  <si>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</si>
  <si>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</si>
  <si>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</si>
  <si>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</si>
  <si>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</si>
  <si>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</si>
  <si>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</si>
  <si>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</si>
  <si>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</si>
  <si>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</si>
  <si>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</si>
  <si>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</si>
  <si>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</si>
  <si>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</si>
  <si>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</si>
  <si>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</si>
  <si>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</si>
  <si>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</si>
  <si>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</si>
  <si>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</si>
  <si>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</si>
  <si>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</si>
  <si>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</si>
  <si>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</si>
  <si>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</si>
  <si>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</si>
  <si>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</si>
  <si>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</si>
  <si>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</si>
  <si>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</si>
  <si>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</si>
  <si>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</si>
  <si>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</si>
  <si>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</si>
  <si>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</si>
  <si>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</si>
  <si>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</si>
  <si>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</si>
  <si>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</si>
  <si>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</si>
  <si>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</si>
  <si>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</si>
  <si>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</si>
  <si>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</si>
  <si>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</si>
  <si>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</si>
  <si>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</si>
  <si>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</si>
  <si>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</si>
  <si>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</si>
  <si>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</si>
  <si>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</si>
  <si>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</si>
  <si>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</si>
  <si>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</si>
  <si>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</si>
  <si>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</si>
  <si>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</si>
  <si>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</si>
  <si>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</si>
  <si>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</si>
  <si>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</si>
  <si>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</si>
  <si>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</si>
  <si>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</si>
  <si>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</si>
  <si>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</si>
  <si>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</si>
  <si>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</si>
  <si>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</si>
  <si>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</si>
  <si>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</si>
  <si>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</si>
  <si>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</si>
  <si>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</si>
  <si>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</si>
  <si>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</si>
  <si>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</si>
  <si>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</si>
  <si>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</si>
  <si>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</si>
  <si>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</si>
  <si>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</si>
  <si>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</si>
  <si>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</si>
  <si>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</si>
  <si>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</si>
  <si>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</si>
  <si>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</si>
  <si>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</si>
  <si>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</si>
  <si>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</si>
  <si>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</si>
  <si>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</si>
  <si>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</si>
  <si>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</si>
  <si>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</si>
  <si>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</si>
  <si>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</si>
  <si>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</si>
  <si>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</si>
  <si>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</si>
  <si>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</si>
  <si>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</si>
  <si>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</si>
  <si>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</si>
  <si>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</si>
  <si>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</si>
  <si>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</si>
  <si>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</si>
  <si>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</si>
  <si>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</si>
  <si>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</si>
  <si>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</si>
  <si>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</si>
  <si>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</si>
  <si>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</si>
  <si>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</si>
  <si>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</si>
  <si>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</si>
  <si>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</si>
  <si>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</si>
  <si>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</si>
  <si>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</si>
  <si>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</si>
  <si>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</si>
  <si>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</si>
  <si>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</si>
  <si>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</si>
  <si>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</si>
  <si>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</si>
  <si>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</si>
  <si>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</si>
  <si>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</si>
  <si>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</si>
  <si>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</si>
  <si>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</si>
  <si>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</si>
  <si>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</si>
  <si>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</si>
  <si>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</si>
  <si>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</si>
  <si>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</si>
  <si>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</si>
  <si>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</si>
  <si>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</si>
  <si>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</si>
  <si>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</si>
  <si>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</si>
  <si>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</si>
  <si>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</si>
  <si>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</si>
  <si>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</si>
  <si>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</si>
  <si>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</si>
  <si>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</si>
  <si>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</si>
  <si>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</si>
  <si>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</si>
  <si>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</si>
  <si>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</si>
  <si>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</si>
  <si>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</si>
  <si>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</si>
  <si>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</si>
  <si>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</si>
  <si>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</si>
  <si>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</si>
  <si>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</si>
  <si>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</si>
  <si>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</si>
  <si>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</si>
  <si>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</si>
  <si>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</si>
  <si>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</si>
  <si>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</si>
  <si>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</si>
  <si>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</si>
  <si>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</si>
  <si>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</si>
  <si>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</si>
  <si>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</si>
  <si>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</si>
  <si>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</si>
  <si>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</si>
  <si>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</si>
  <si>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</si>
  <si>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</si>
  <si>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</si>
  <si>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</si>
  <si>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</si>
  <si>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</si>
  <si>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</si>
  <si>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</si>
  <si>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</si>
  <si>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</si>
  <si>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</si>
  <si>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</si>
  <si>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</si>
  <si>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</si>
  <si>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</si>
  <si>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</si>
  <si>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</si>
  <si>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</si>
  <si>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</si>
  <si>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</si>
  <si>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</si>
  <si>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</si>
  <si>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</si>
  <si>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</si>
  <si>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</si>
  <si>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</si>
  <si>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</si>
  <si>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</si>
  <si>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</si>
  <si>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</si>
  <si>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</si>
  <si>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</si>
  <si>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</si>
  <si>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</si>
  <si>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</si>
  <si>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</si>
  <si>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</si>
  <si>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</si>
  <si>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</si>
  <si>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</si>
  <si>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</si>
  <si>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</si>
  <si>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</si>
  <si>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</si>
  <si>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</si>
  <si>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</si>
  <si>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</si>
  <si>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</si>
  <si>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</si>
  <si>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</si>
  <si>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</si>
  <si>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</si>
  <si>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</si>
  <si>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</si>
  <si>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</si>
  <si>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</si>
  <si>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</si>
  <si>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</si>
  <si>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</si>
  <si>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</si>
  <si>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</si>
  <si>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</si>
  <si>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</si>
  <si>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</si>
  <si>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</si>
  <si>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</si>
  <si>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</si>
  <si>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</si>
  <si>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</si>
  <si>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</si>
  <si>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</si>
  <si>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</si>
  <si>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</si>
  <si>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</si>
  <si>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</si>
  <si>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</si>
  <si>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</si>
  <si>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</si>
  <si>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</si>
  <si>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</si>
  <si>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</si>
  <si>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</si>
  <si>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</si>
  <si>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</si>
  <si>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</si>
  <si>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</si>
  <si>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</si>
  <si>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</si>
  <si>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</si>
  <si>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</si>
  <si>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</si>
  <si>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</si>
  <si>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</si>
  <si>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</si>
  <si>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</si>
  <si>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</si>
  <si>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</si>
  <si>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</si>
  <si>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</si>
  <si>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</si>
  <si>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</si>
  <si>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</si>
  <si>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</si>
  <si>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</si>
  <si>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</si>
  <si>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</si>
  <si>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</si>
  <si>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</si>
  <si>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</si>
  <si>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</si>
  <si>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</si>
  <si>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</si>
  <si>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</si>
  <si>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</si>
  <si>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</si>
  <si>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</si>
  <si>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</si>
  <si>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</si>
  <si>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</si>
  <si>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</si>
  <si>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</si>
  <si>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</si>
  <si>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</si>
  <si>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</si>
  <si>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</si>
  <si>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</si>
  <si>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</si>
  <si>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</si>
  <si>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</si>
  <si>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</si>
  <si>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</si>
  <si>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</si>
  <si>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</si>
  <si>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</si>
  <si>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</si>
  <si>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</si>
  <si>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</si>
  <si>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</si>
  <si>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</si>
  <si>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</si>
  <si>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</si>
  <si>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</si>
  <si>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</si>
  <si>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</si>
  <si>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</si>
  <si>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</si>
  <si>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</si>
  <si>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</si>
  <si>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</si>
  <si>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</si>
  <si>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</si>
  <si>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</si>
  <si>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</si>
  <si>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</si>
  <si>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</si>
  <si>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</si>
  <si>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</si>
  <si>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</si>
  <si>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</si>
  <si>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</si>
  <si>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</si>
  <si>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</si>
  <si>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</si>
  <si>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</si>
  <si>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</si>
  <si>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</si>
  <si>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</si>
  <si>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</si>
  <si>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</si>
  <si>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</si>
  <si>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</si>
  <si>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</si>
  <si>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</si>
  <si>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</si>
  <si>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</si>
  <si>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</si>
  <si>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</si>
  <si>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</si>
  <si>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</si>
  <si>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</si>
  <si>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</si>
  <si>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</si>
  <si>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</si>
  <si>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</si>
  <si>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</si>
  <si>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</si>
  <si>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</si>
  <si>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</si>
  <si>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</si>
  <si>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</si>
  <si>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</si>
  <si>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</si>
  <si>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</si>
  <si>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</si>
  <si>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</si>
  <si>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</si>
  <si>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</si>
  <si>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</si>
  <si>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</si>
  <si>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</si>
  <si>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</si>
  <si>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</si>
  <si>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</si>
  <si>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</si>
  <si>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</si>
  <si>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</si>
  <si>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</si>
  <si>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</si>
  <si>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</si>
  <si>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</si>
  <si>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</si>
  <si>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</si>
  <si>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</si>
  <si>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</si>
  <si>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</si>
  <si>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</si>
  <si>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</si>
  <si>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</si>
  <si>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</si>
  <si>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</si>
  <si>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</si>
  <si>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</si>
  <si>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</si>
  <si>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</si>
  <si>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</si>
  <si>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</si>
  <si>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</si>
  <si>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</si>
  <si>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</si>
  <si>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</si>
  <si>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</si>
  <si>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</si>
  <si>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</si>
  <si>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</si>
  <si>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</si>
  <si>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</si>
  <si>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</si>
  <si>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</si>
  <si>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</si>
  <si>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</si>
  <si>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</si>
  <si>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</si>
  <si>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</si>
  <si>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</si>
  <si>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</si>
  <si>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</si>
  <si>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</si>
  <si>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</si>
  <si>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</si>
  <si>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</si>
  <si>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</si>
  <si>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</si>
  <si>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</si>
  <si>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</si>
  <si>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</si>
  <si>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</si>
  <si>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</si>
  <si>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</si>
  <si>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</si>
  <si>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</si>
  <si>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</si>
  <si>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</si>
  <si>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</si>
  <si>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</si>
  <si>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</si>
  <si>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</si>
  <si>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</si>
  <si>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</si>
  <si>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</si>
  <si>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</si>
  <si>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</si>
  <si>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</si>
  <si>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</si>
  <si>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</si>
  <si>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</si>
  <si>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</si>
  <si>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</si>
  <si>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</si>
  <si>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</si>
  <si>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</si>
  <si>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</si>
  <si>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</si>
  <si>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</si>
  <si>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</si>
  <si>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</si>
  <si>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</si>
  <si>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</si>
  <si>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</si>
  <si>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</si>
  <si>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</si>
  <si>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</si>
  <si>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</si>
  <si>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</si>
  <si>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</si>
  <si>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</si>
  <si>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</si>
  <si>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</si>
  <si>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</si>
  <si>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</si>
  <si>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</si>
  <si>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</si>
  <si>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</si>
  <si>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</si>
  <si>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</si>
  <si>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</si>
  <si>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</si>
  <si>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</si>
  <si>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</si>
  <si>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</si>
  <si>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</si>
  <si>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</si>
  <si>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</si>
  <si>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</si>
  <si>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</si>
  <si>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</si>
  <si>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</si>
  <si>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</si>
  <si>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</si>
  <si>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</si>
  <si>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</si>
  <si>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</si>
  <si>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</si>
  <si>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</si>
  <si>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</si>
  <si>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</si>
  <si>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</si>
  <si>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</si>
  <si>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</si>
  <si>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</si>
  <si>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</si>
  <si>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</si>
  <si>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</si>
  <si>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</si>
  <si>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</si>
  <si>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</si>
  <si>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</si>
  <si>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</si>
  <si>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</si>
  <si>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</si>
  <si>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</si>
  <si>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</si>
  <si>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</si>
  <si>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</si>
  <si>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</si>
  <si>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</si>
  <si>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</si>
  <si>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</si>
  <si>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</si>
  <si>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</si>
  <si>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</si>
  <si>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</si>
  <si>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</si>
  <si>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</si>
  <si>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</si>
  <si>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</si>
  <si>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</si>
  <si>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</si>
  <si>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</si>
  <si>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</si>
  <si>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</si>
  <si>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</si>
  <si>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</si>
  <si>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</si>
  <si>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</si>
  <si>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</si>
  <si>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</si>
  <si>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</si>
  <si>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</si>
  <si>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</si>
  <si>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</si>
  <si>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</si>
  <si>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</si>
  <si>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</si>
  <si>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</si>
  <si>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</si>
  <si>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</si>
  <si>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</si>
  <si>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</si>
  <si>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</si>
  <si>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</si>
  <si>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</si>
  <si>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</si>
  <si>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</si>
  <si>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</si>
  <si>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</si>
  <si>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</si>
  <si>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</si>
  <si>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</si>
  <si>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</si>
  <si>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</si>
  <si>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</si>
  <si>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</si>
  <si>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</si>
  <si>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</si>
  <si>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</si>
  <si>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</si>
  <si>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</si>
  <si>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</si>
  <si>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</si>
  <si>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</si>
  <si>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</si>
  <si>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</si>
  <si>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</si>
  <si>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</si>
  <si>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</si>
  <si>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</si>
  <si>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</si>
  <si>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</si>
  <si>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</si>
  <si>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</si>
  <si>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</si>
  <si>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</si>
  <si>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</si>
  <si>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</si>
  <si>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</si>
  <si>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</si>
  <si>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</si>
  <si>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</si>
  <si>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</si>
  <si>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</si>
  <si>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</si>
  <si>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</si>
  <si>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</si>
  <si>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</si>
  <si>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</si>
  <si>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</si>
  <si>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</si>
  <si>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</si>
  <si>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</si>
  <si>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</si>
  <si>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</si>
  <si>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</si>
  <si>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</si>
  <si>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</si>
  <si>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</si>
  <si>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</si>
  <si>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</si>
  <si>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</si>
  <si>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</si>
  <si>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</si>
  <si>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</si>
  <si>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</si>
  <si>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</si>
  <si>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</si>
  <si>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</si>
  <si>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</si>
  <si>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</si>
  <si>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</si>
  <si>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</si>
  <si>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</si>
  <si>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</si>
  <si>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</si>
  <si>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</si>
  <si>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</si>
  <si>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</si>
  <si>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</si>
  <si>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</si>
  <si>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</si>
  <si>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</si>
  <si>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</si>
  <si>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</si>
  <si>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</si>
  <si>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</si>
  <si>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</si>
  <si>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</si>
  <si>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</si>
  <si>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</si>
  <si>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</si>
  <si>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</si>
  <si>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</si>
  <si>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</si>
  <si>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</si>
  <si>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</si>
  <si>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</si>
  <si>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</si>
  <si>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</si>
  <si>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</si>
  <si>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</si>
  <si>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</si>
  <si>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</si>
  <si>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</si>
  <si>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</si>
  <si>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</si>
  <si>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</si>
  <si>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</si>
  <si>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</si>
  <si>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</si>
  <si>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</si>
  <si>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</si>
  <si>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</si>
  <si>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</si>
  <si>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</si>
  <si>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</si>
  <si>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</si>
  <si>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</si>
  <si>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</si>
  <si>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</si>
  <si>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</si>
  <si>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</si>
  <si>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</si>
  <si>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</si>
  <si>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</si>
  <si>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</si>
  <si>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</si>
  <si>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</si>
  <si>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</si>
  <si>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</si>
  <si>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</si>
  <si>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</si>
  <si>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</si>
  <si>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</si>
  <si>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</si>
  <si>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</si>
  <si>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</si>
  <si>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</si>
  <si>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</si>
  <si>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</si>
  <si>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</si>
  <si>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</si>
  <si>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</si>
  <si>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</si>
  <si>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</si>
  <si>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</si>
  <si>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</si>
  <si>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</si>
  <si>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</si>
  <si>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</si>
  <si>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</si>
  <si>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</si>
  <si>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</si>
  <si>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</si>
  <si>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</si>
  <si>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</si>
  <si>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</si>
  <si>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</si>
  <si>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</si>
  <si>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</si>
  <si>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</si>
  <si>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</si>
  <si>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</si>
  <si>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</si>
  <si>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</si>
  <si>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</si>
  <si>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</si>
  <si>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</si>
  <si>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</si>
  <si>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</si>
  <si>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</si>
  <si>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</si>
  <si>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</si>
  <si>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</si>
  <si>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</si>
  <si>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</si>
  <si>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</si>
  <si>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</si>
  <si>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</si>
  <si>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</si>
  <si>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</si>
  <si>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</si>
  <si>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</si>
  <si>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</si>
  <si>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</si>
  <si>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</si>
  <si>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</si>
  <si>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</si>
  <si>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</si>
  <si>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</si>
  <si>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</si>
  <si>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</si>
  <si>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</si>
  <si>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</si>
  <si>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</si>
  <si>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</si>
  <si>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</si>
  <si>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</si>
  <si>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</si>
  <si>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</si>
  <si>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</si>
  <si>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</si>
  <si>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</si>
  <si>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</si>
  <si>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</si>
  <si>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</si>
  <si>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</si>
  <si>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</si>
  <si>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</si>
  <si>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</si>
  <si>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</si>
  <si>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</si>
  <si>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</si>
  <si>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</si>
  <si>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</si>
  <si>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</si>
  <si>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</si>
  <si>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</si>
  <si>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</si>
  <si>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</si>
  <si>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</si>
  <si>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</si>
  <si>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</si>
  <si>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</si>
  <si>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</si>
  <si>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</si>
  <si>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</si>
  <si>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</si>
  <si>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</si>
  <si>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</si>
  <si>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</si>
  <si>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</si>
  <si>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</si>
  <si>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</si>
  <si>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</si>
  <si>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</si>
  <si>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</si>
  <si>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</si>
  <si>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</si>
  <si>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</si>
  <si>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</si>
  <si>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</si>
  <si>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</si>
  <si>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</si>
  <si>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</si>
  <si>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</si>
  <si>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</si>
  <si>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</si>
  <si>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</si>
  <si>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</si>
  <si>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</si>
  <si>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</si>
  <si>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</si>
  <si>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</si>
  <si>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</si>
  <si>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</si>
  <si>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</si>
  <si>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</si>
  <si>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</si>
  <si>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</si>
  <si>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</si>
  <si>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</si>
  <si>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</si>
  <si>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</si>
  <si>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</si>
  <si>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</si>
  <si>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</si>
  <si>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</si>
  <si>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</si>
  <si>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</si>
  <si>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</si>
  <si>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</si>
  <si>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</si>
  <si>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</si>
  <si>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</si>
  <si>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</si>
  <si>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</si>
  <si>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</si>
  <si>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</si>
  <si>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</si>
  <si>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</si>
  <si>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</si>
  <si>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</si>
  <si>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</si>
  <si>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</si>
  <si>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</si>
  <si>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</si>
  <si>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</si>
  <si>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</si>
  <si>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</si>
  <si>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</si>
  <si>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</si>
  <si>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</si>
  <si>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</si>
  <si>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</si>
  <si>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</si>
  <si>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</si>
  <si>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</si>
  <si>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</si>
  <si>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</si>
  <si>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</si>
  <si>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</si>
  <si>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</si>
  <si>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</si>
  <si>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</si>
  <si>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</si>
  <si>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</si>
  <si>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</si>
  <si>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</si>
  <si>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</si>
  <si>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</si>
  <si>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</si>
  <si>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</si>
  <si>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</si>
  <si>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</si>
  <si>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</si>
  <si>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</si>
  <si>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</si>
  <si>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</si>
  <si>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</si>
  <si>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</si>
  <si>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</si>
  <si>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</si>
  <si>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</si>
  <si>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</si>
  <si>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</si>
  <si>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</si>
  <si>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</si>
  <si>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</si>
  <si>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</si>
  <si>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</si>
  <si>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</si>
  <si>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</si>
  <si>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</si>
  <si>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</si>
  <si>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</si>
  <si>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</si>
  <si>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</si>
  <si>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</si>
  <si>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</si>
  <si>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</si>
  <si>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</si>
  <si>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</si>
  <si>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</si>
  <si>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</si>
  <si>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</si>
  <si>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</si>
  <si>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</si>
  <si>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</si>
  <si>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</si>
  <si>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</si>
  <si>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</si>
  <si>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</si>
  <si>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</si>
  <si>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</si>
  <si>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</si>
  <si>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</si>
  <si>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</si>
  <si>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</si>
  <si>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</si>
  <si>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</si>
  <si>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</si>
  <si>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</si>
  <si>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</si>
  <si>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</si>
  <si>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</si>
  <si>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</si>
  <si>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</si>
  <si>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</si>
  <si>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</si>
  <si>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</si>
  <si>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</si>
  <si>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</si>
  <si>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</si>
  <si>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</si>
  <si>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</si>
  <si>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</si>
  <si>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</si>
  <si>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</si>
  <si>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</si>
  <si>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</si>
  <si>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</si>
  <si>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</si>
  <si>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</si>
  <si>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</si>
  <si>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</si>
  <si>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</si>
  <si>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</si>
  <si>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</si>
  <si>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</si>
  <si>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</si>
  <si>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</si>
  <si>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</si>
  <si>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</si>
  <si>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</si>
  <si>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</si>
  <si>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</si>
  <si>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</si>
  <si>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</si>
  <si>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</si>
  <si>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</si>
  <si>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</si>
  <si>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</si>
  <si>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</si>
  <si>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</si>
  <si>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</si>
  <si>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</si>
  <si>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</si>
  <si>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</si>
  <si>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</si>
  <si>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</si>
  <si>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</si>
  <si>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</si>
  <si>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</si>
  <si>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</si>
  <si>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</si>
  <si>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</si>
  <si>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</si>
  <si>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</si>
  <si>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</si>
  <si>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</si>
  <si>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</si>
  <si>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</si>
  <si>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</si>
  <si>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</si>
  <si>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</si>
  <si>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</si>
  <si>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</si>
  <si>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</si>
  <si>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</si>
  <si>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</si>
  <si>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</si>
  <si>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</si>
  <si>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</si>
  <si>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</si>
  <si>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</si>
  <si>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</si>
  <si>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</si>
  <si>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</si>
  <si>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</si>
  <si>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</si>
  <si>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</si>
  <si>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</si>
  <si>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</si>
  <si>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</si>
  <si>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</si>
  <si>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</si>
  <si>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</si>
  <si>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</si>
  <si>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</si>
  <si>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</si>
  <si>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</si>
  <si>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</si>
  <si>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</si>
  <si>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</si>
  <si>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</si>
  <si>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</si>
  <si>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</si>
  <si>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</si>
  <si>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</si>
  <si>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</si>
  <si>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</si>
  <si>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</si>
  <si>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</si>
  <si>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</si>
  <si>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</si>
  <si>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</si>
  <si>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</si>
  <si>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</si>
  <si>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</si>
  <si>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</si>
  <si>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</si>
  <si>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</si>
  <si>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</si>
  <si>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</si>
  <si>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</si>
  <si>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</si>
  <si>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</si>
  <si>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</si>
  <si>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</si>
  <si>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</si>
  <si>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</si>
  <si>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</si>
  <si>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</si>
  <si>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</si>
  <si>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</si>
  <si>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</si>
  <si>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</si>
  <si>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</si>
  <si>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</si>
  <si>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</si>
  <si>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</si>
  <si>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</si>
  <si>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</si>
  <si>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</si>
  <si>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</si>
  <si>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</si>
  <si>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</si>
  <si>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</si>
  <si>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</si>
  <si>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</si>
  <si>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</si>
  <si>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</si>
  <si>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</si>
  <si>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</si>
  <si>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</si>
  <si>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</si>
  <si>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</si>
  <si>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</si>
  <si>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</si>
  <si>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</si>
  <si>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</si>
  <si>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</si>
  <si>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</si>
  <si>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</si>
  <si>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</si>
  <si>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</si>
  <si>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</si>
  <si>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</si>
  <si>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</si>
  <si>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</si>
  <si>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</si>
  <si>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</si>
  <si>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</si>
  <si>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</si>
  <si>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</si>
  <si>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</si>
  <si>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</si>
  <si>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</si>
  <si>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</si>
  <si>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</si>
  <si>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</si>
  <si>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</si>
  <si>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</si>
  <si>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</si>
  <si>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</si>
  <si>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</si>
  <si>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</si>
  <si>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</si>
  <si>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</si>
  <si>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</si>
  <si>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</si>
  <si>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</si>
  <si>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</si>
  <si>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</si>
  <si>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</si>
  <si>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</si>
  <si>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</si>
  <si>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</si>
  <si>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</si>
  <si>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</si>
  <si>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</si>
  <si>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</si>
  <si>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</si>
  <si>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</si>
  <si>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</si>
  <si>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</si>
  <si>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</si>
  <si>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</si>
  <si>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</si>
  <si>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</si>
  <si>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</si>
  <si>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</si>
  <si>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</si>
  <si>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</si>
  <si>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</si>
  <si>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</si>
  <si>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</si>
  <si>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</si>
  <si>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</si>
  <si>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</si>
  <si>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</si>
  <si>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</si>
  <si>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</si>
  <si>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</si>
  <si>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</si>
  <si>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</si>
  <si>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</si>
  <si>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</si>
  <si>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</si>
  <si>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</si>
  <si>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</si>
  <si>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</si>
  <si>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</si>
  <si>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</si>
  <si>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</si>
  <si>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</si>
  <si>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</si>
  <si>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</si>
  <si>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</si>
  <si>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</si>
  <si>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</si>
  <si>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</si>
  <si>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</si>
  <si>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</si>
  <si>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</si>
  <si>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</si>
  <si>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</si>
  <si>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</si>
  <si>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</si>
  <si>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</si>
  <si>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</si>
  <si>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</si>
  <si>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</si>
  <si>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</si>
  <si>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</si>
  <si>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</si>
  <si>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</si>
  <si>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</si>
  <si>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</si>
  <si>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</si>
  <si>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</si>
  <si>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</si>
  <si>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</si>
  <si>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</si>
  <si>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</si>
  <si>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</si>
  <si>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</si>
  <si>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</si>
  <si>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</si>
  <si>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</si>
  <si>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</si>
  <si>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</si>
  <si>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</si>
  <si>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</si>
  <si>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</si>
  <si>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</si>
  <si>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</si>
  <si>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</si>
  <si>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</si>
  <si>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</si>
  <si>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</si>
  <si>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</si>
  <si>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</si>
  <si>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</si>
  <si>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</si>
  <si>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</si>
  <si>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</si>
  <si>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</si>
  <si>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</si>
  <si>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</si>
  <si>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</si>
  <si>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</si>
  <si>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</si>
  <si>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</si>
  <si>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</si>
  <si>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</si>
  <si>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</si>
  <si>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</si>
  <si>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</si>
  <si>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</si>
  <si>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</si>
  <si>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</si>
  <si>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</si>
  <si>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</si>
  <si>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</si>
  <si>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</si>
  <si>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</si>
  <si>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</si>
  <si>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</si>
  <si>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</si>
  <si>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</si>
  <si>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</si>
  <si>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</si>
  <si>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</si>
  <si>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</si>
  <si>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</si>
  <si>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</si>
  <si>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</si>
  <si>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</si>
  <si>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</si>
  <si>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</si>
  <si>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</si>
  <si>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</si>
  <si>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</si>
  <si>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</si>
  <si>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</si>
  <si>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</si>
  <si>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</si>
  <si>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</si>
  <si>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</si>
  <si>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</si>
  <si>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</si>
  <si>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</si>
  <si>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</si>
  <si>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</si>
  <si>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</si>
  <si>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</si>
  <si>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</si>
  <si>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</si>
  <si>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</si>
  <si>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</si>
  <si>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</si>
  <si>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</si>
  <si>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</si>
  <si>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</si>
  <si>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</si>
  <si>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</si>
  <si>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</si>
  <si>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</si>
  <si>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</si>
  <si>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</si>
  <si>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</si>
  <si>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</si>
  <si>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</si>
  <si>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</si>
  <si>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</si>
  <si>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</si>
  <si>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</si>
  <si>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</si>
  <si>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</si>
  <si>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</si>
  <si>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</si>
  <si>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</si>
  <si>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</si>
  <si>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</si>
  <si>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</si>
  <si>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</si>
  <si>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</si>
  <si>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</si>
  <si>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</si>
  <si>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</si>
  <si>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</si>
  <si>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</si>
  <si>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</si>
  <si>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</si>
  <si>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</si>
  <si>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</si>
  <si>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</si>
  <si>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</si>
  <si>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</si>
  <si>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</si>
  <si>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</si>
  <si>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</si>
  <si>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</si>
  <si>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</si>
  <si>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</si>
  <si>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</si>
  <si>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</si>
  <si>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</si>
  <si>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</si>
  <si>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</si>
  <si>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</si>
  <si>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</si>
  <si>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</si>
  <si>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</si>
  <si>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</si>
  <si>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</si>
  <si>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</si>
  <si>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</si>
  <si>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</si>
  <si>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</si>
  <si>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</si>
  <si>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</si>
  <si>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</si>
  <si>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</si>
  <si>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</si>
  <si>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</si>
  <si>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</si>
  <si>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</si>
  <si>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</si>
  <si>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</si>
  <si>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</si>
  <si>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</si>
  <si>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</si>
  <si>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</si>
  <si>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</si>
  <si>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</si>
  <si>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</si>
  <si>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</si>
  <si>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</si>
  <si>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</si>
  <si>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</si>
  <si>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</si>
  <si>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</si>
  <si>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</si>
  <si>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</si>
  <si>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</si>
  <si>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</si>
  <si>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</si>
  <si>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</si>
  <si>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</si>
  <si>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</si>
  <si>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</si>
  <si>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</si>
  <si>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</si>
  <si>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</si>
  <si>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</si>
  <si>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</si>
  <si>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</si>
  <si>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</si>
  <si>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</si>
  <si>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</si>
  <si>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</si>
  <si>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</si>
  <si>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</si>
  <si>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</si>
  <si>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</si>
  <si>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</si>
  <si>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</si>
  <si>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</si>
  <si>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</si>
  <si>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</si>
  <si>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</si>
  <si>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</si>
  <si>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</si>
  <si>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</si>
  <si>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</si>
  <si>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</si>
  <si>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</si>
  <si>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</si>
  <si>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</si>
  <si>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</si>
  <si>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</si>
  <si>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</si>
  <si>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</si>
  <si>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</si>
  <si>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</si>
  <si>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</si>
  <si>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</si>
  <si>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</si>
  <si>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</si>
  <si>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</si>
  <si>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</si>
  <si>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</si>
  <si>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</si>
  <si>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</si>
  <si>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</si>
  <si>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</si>
  <si>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</si>
  <si>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</si>
  <si>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</si>
  <si>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</si>
  <si>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</si>
  <si>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</si>
  <si>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</si>
  <si>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</si>
  <si>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</si>
  <si>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</si>
  <si>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</si>
  <si>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</si>
  <si>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</si>
  <si>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</si>
  <si>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</si>
  <si>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</si>
  <si>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</si>
  <si>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</si>
  <si>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</si>
  <si>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</si>
  <si>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</si>
  <si>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</si>
  <si>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</si>
  <si>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</si>
  <si>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</si>
  <si>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</si>
  <si>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</si>
  <si>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</si>
  <si>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</si>
  <si>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</si>
  <si>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</si>
  <si>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</si>
  <si>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</si>
  <si>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</si>
  <si>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</si>
  <si>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</si>
  <si>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</si>
  <si>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</si>
  <si>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</si>
  <si>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</si>
  <si>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</si>
  <si>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</si>
  <si>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</si>
  <si>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</si>
  <si>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</si>
  <si>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</si>
  <si>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</si>
  <si>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</si>
  <si>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</si>
  <si>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</si>
  <si>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</si>
  <si>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</si>
  <si>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</si>
  <si>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</si>
  <si>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</si>
  <si>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</si>
  <si>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</si>
  <si>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</si>
  <si>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</si>
  <si>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</si>
  <si>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</si>
  <si>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</si>
  <si>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</si>
  <si>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</si>
  <si>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</si>
  <si>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</si>
  <si>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</si>
  <si>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</si>
  <si>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</si>
  <si>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</si>
  <si>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</si>
  <si>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</si>
  <si>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</si>
  <si>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</si>
  <si>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</si>
  <si>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</si>
  <si>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</si>
  <si>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</si>
  <si>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</si>
  <si>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</si>
  <si>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</si>
  <si>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</si>
  <si>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</si>
  <si>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</si>
  <si>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</si>
  <si>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</si>
  <si>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</si>
  <si>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</si>
  <si>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</si>
  <si>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</si>
  <si>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</si>
  <si>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</si>
  <si>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</si>
  <si>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</si>
  <si>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</si>
  <si>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</si>
  <si>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</si>
  <si>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</si>
  <si>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</si>
  <si>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</si>
  <si>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</si>
  <si>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</si>
  <si>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</si>
  <si>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</si>
  <si>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</si>
  <si>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</si>
  <si>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</si>
  <si>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</si>
  <si>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</si>
  <si>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</si>
  <si>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</si>
  <si>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</si>
  <si>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</si>
  <si>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</si>
  <si>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</si>
  <si>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</si>
  <si>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</si>
  <si>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</si>
  <si>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</si>
  <si>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</si>
  <si>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</si>
  <si>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</si>
  <si>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</si>
  <si>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</si>
  <si>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</si>
  <si>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</si>
  <si>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</si>
  <si>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</si>
  <si>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</si>
  <si>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</si>
  <si>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</si>
  <si>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</si>
  <si>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</si>
  <si>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</si>
  <si>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</si>
  <si>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</si>
  <si>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</si>
  <si>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</si>
  <si>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</si>
  <si>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</si>
  <si>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</si>
  <si>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</si>
  <si>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</si>
  <si>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</si>
  <si>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</si>
  <si>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</si>
  <si>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</si>
  <si>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</si>
  <si>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</si>
  <si>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</si>
  <si>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</si>
  <si>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</si>
  <si>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</si>
  <si>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</si>
  <si>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</si>
  <si>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</si>
  <si>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</si>
  <si>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</si>
  <si>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</si>
  <si>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</si>
  <si>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</si>
  <si>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</si>
  <si>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</si>
  <si>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</si>
  <si>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</si>
  <si>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</si>
  <si>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</si>
  <si>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</si>
  <si>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</si>
  <si>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</si>
  <si>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</si>
  <si>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</si>
  <si>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</si>
  <si>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</si>
  <si>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</si>
  <si>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</si>
  <si>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</si>
  <si>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</si>
  <si>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</si>
  <si>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</si>
  <si>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</si>
  <si>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</si>
  <si>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</si>
  <si>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</si>
  <si>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</si>
  <si>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</si>
  <si>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</si>
  <si>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</si>
  <si>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</si>
  <si>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</si>
  <si>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</si>
  <si>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</si>
  <si>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</si>
  <si>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</si>
  <si>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</si>
  <si>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</si>
  <si>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</si>
  <si>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</si>
  <si>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</si>
  <si>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</si>
  <si>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</si>
  <si>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</si>
  <si>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</si>
  <si>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</si>
  <si>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</si>
  <si>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</si>
  <si>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</si>
  <si>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</si>
  <si>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</si>
  <si>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</si>
  <si>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</si>
  <si>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</si>
  <si>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</si>
  <si>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</si>
  <si>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</si>
  <si>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</si>
  <si>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</si>
  <si>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</si>
  <si>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</si>
  <si>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</si>
  <si>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</si>
  <si>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</si>
  <si>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</si>
  <si>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</si>
  <si>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</si>
  <si>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</si>
  <si>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</si>
  <si>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</si>
  <si>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</si>
  <si>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</si>
  <si>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</si>
  <si>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</si>
  <si>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</si>
  <si>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</si>
  <si>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</si>
  <si>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</si>
  <si>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</si>
  <si>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</si>
  <si>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</si>
  <si>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</si>
  <si>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</si>
  <si>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</si>
  <si>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</si>
  <si>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</si>
  <si>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</si>
  <si>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</si>
  <si>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</si>
  <si>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</si>
  <si>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</si>
  <si>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</si>
  <si>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</si>
  <si>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</si>
  <si>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</si>
  <si>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</si>
  <si>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</si>
  <si>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</si>
  <si>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</si>
  <si>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</si>
  <si>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</si>
  <si>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</si>
  <si>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</si>
  <si>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</si>
  <si>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</si>
  <si>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</si>
  <si>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</si>
  <si>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</si>
  <si>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</si>
  <si>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</si>
  <si>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</si>
  <si>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</si>
  <si>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</si>
  <si>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</si>
  <si>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</si>
  <si>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</si>
  <si>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</si>
  <si>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</si>
  <si>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</si>
  <si>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</si>
  <si>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</si>
  <si>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</si>
  <si>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</si>
  <si>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</si>
  <si>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</si>
  <si>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</si>
  <si>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</si>
  <si>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</si>
  <si>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</si>
  <si>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</si>
  <si>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</si>
  <si>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</si>
  <si>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</si>
  <si>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</si>
  <si>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</si>
  <si>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</si>
  <si>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</si>
  <si>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</si>
  <si>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</si>
  <si>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</si>
  <si>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</si>
  <si>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</si>
  <si>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</si>
  <si>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</si>
  <si>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</si>
  <si>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</si>
  <si>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</si>
  <si>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</si>
  <si>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</si>
  <si>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</si>
  <si>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</si>
  <si>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</si>
  <si>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</si>
  <si>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</si>
  <si>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</si>
  <si>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</si>
  <si>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</si>
  <si>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</si>
  <si>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</si>
  <si>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</si>
  <si>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</si>
  <si>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</si>
  <si>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</si>
  <si>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</si>
  <si>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</si>
  <si>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</si>
  <si>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</si>
  <si>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</si>
  <si>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</si>
  <si>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</si>
  <si>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</si>
  <si>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</si>
  <si>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</si>
  <si>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</si>
  <si>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</si>
  <si>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</si>
  <si>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</si>
  <si>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</si>
  <si>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</si>
  <si>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</si>
  <si>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</si>
  <si>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</si>
  <si>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</si>
  <si>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</si>
  <si>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</si>
  <si>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</si>
  <si>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</si>
  <si>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</si>
  <si>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</si>
  <si>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</si>
  <si>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</si>
  <si>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</si>
  <si>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</si>
  <si>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</si>
  <si>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</si>
  <si>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</si>
  <si>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</si>
  <si>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</si>
  <si>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</si>
  <si>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</si>
  <si>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</si>
  <si>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</si>
  <si>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</si>
  <si>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</si>
  <si>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</si>
  <si>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</si>
  <si>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</si>
  <si>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</si>
  <si>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</si>
  <si>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</si>
  <si>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</si>
  <si>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</si>
  <si>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</si>
  <si>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</si>
  <si>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</si>
  <si>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</si>
  <si>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</si>
  <si>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</si>
  <si>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</si>
  <si>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</si>
  <si>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</si>
  <si>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</si>
  <si>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</si>
  <si>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</si>
  <si>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</si>
  <si>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</si>
  <si>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</si>
  <si>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</si>
  <si>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</si>
  <si>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</si>
  <si>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</si>
  <si>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</si>
  <si>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</si>
  <si>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</si>
  <si>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</si>
  <si>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</si>
  <si>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</si>
  <si>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</si>
  <si>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</si>
  <si>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</si>
  <si>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</si>
  <si>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</si>
  <si>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</si>
  <si>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</si>
  <si>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</si>
  <si>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</si>
  <si>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</si>
  <si>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</si>
  <si>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</si>
  <si>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</si>
  <si>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</si>
  <si>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</si>
  <si>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</si>
  <si>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</si>
  <si>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</si>
  <si>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</si>
  <si>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</si>
  <si>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</si>
  <si>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</si>
  <si>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</si>
  <si>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</si>
  <si>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</si>
  <si>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</si>
  <si>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</si>
  <si>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</si>
  <si>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</si>
  <si>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</si>
  <si>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</si>
  <si>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</si>
  <si>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</si>
  <si>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</si>
  <si>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</si>
  <si>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</si>
  <si>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</si>
  <si>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</si>
  <si>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</si>
  <si>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</si>
  <si>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</si>
  <si>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</si>
  <si>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</si>
  <si>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</si>
  <si>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</si>
  <si>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</si>
  <si>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</si>
  <si>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</si>
  <si>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</si>
  <si>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</si>
  <si>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</si>
  <si>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</si>
  <si>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</si>
  <si>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</si>
  <si>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</si>
  <si>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</si>
  <si>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</si>
  <si>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</si>
  <si>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</si>
  <si>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</si>
  <si>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</si>
  <si>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</si>
  <si>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</si>
  <si>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</si>
  <si>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</si>
  <si>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</si>
  <si>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</si>
  <si>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</si>
  <si>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</si>
  <si>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</si>
  <si>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</si>
  <si>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</si>
  <si>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</si>
  <si>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</si>
  <si>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</si>
  <si>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</si>
  <si>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</si>
  <si>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</si>
  <si>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</si>
  <si>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</si>
  <si>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</si>
  <si>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</si>
  <si>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</si>
  <si>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</si>
  <si>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</si>
  <si>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</si>
  <si>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</si>
  <si>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</si>
  <si>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</si>
  <si>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</si>
  <si>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</si>
  <si>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</si>
  <si>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</si>
  <si>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</si>
  <si>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</si>
  <si>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</si>
  <si>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</si>
  <si>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</si>
  <si>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</si>
  <si>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</si>
  <si>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</si>
  <si>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</si>
  <si>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</si>
  <si>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</si>
  <si>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</si>
  <si>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</si>
  <si>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</si>
  <si>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</si>
  <si>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</si>
  <si>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</si>
  <si>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</si>
  <si>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</si>
  <si>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</si>
  <si>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</si>
  <si>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</si>
  <si>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</si>
  <si>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</si>
  <si>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</si>
  <si>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</si>
  <si>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</si>
  <si>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</si>
  <si>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</si>
  <si>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</si>
  <si>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</si>
  <si>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</si>
  <si>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</si>
  <si>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</si>
  <si>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</si>
  <si>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</si>
  <si>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</si>
  <si>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</si>
  <si>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</si>
  <si>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</si>
  <si>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</si>
  <si>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</si>
  <si>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</si>
  <si>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</si>
  <si>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</si>
  <si>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</si>
  <si>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</si>
  <si>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</si>
  <si>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</si>
  <si>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</si>
  <si>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</si>
  <si>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</si>
  <si>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</si>
  <si>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</si>
  <si>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</si>
  <si>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</si>
  <si>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</si>
  <si>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</si>
  <si>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</si>
  <si>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</si>
  <si>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</si>
  <si>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</si>
  <si>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</si>
  <si>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</si>
  <si>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</si>
  <si>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</si>
  <si>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</si>
  <si>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</si>
  <si>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</si>
  <si>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</si>
  <si>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</si>
  <si>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</si>
  <si>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</si>
  <si>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</si>
  <si>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</si>
  <si>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</si>
  <si>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</si>
  <si>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</si>
  <si>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</si>
  <si>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</si>
  <si>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</si>
  <si>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</si>
  <si>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</si>
  <si>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</si>
  <si>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</si>
  <si>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</si>
  <si>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</si>
  <si>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</si>
  <si>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</si>
  <si>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</si>
  <si>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</si>
  <si>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</si>
  <si>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</si>
  <si>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</si>
  <si>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</si>
  <si>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</si>
  <si>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</si>
  <si>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</si>
  <si>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</si>
  <si>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</si>
  <si>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</si>
  <si>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</si>
  <si>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</si>
  <si>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</si>
  <si>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</si>
  <si>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</si>
  <si>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</si>
  <si>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</si>
  <si>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</si>
  <si>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</si>
  <si>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</si>
  <si>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</si>
  <si>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</si>
  <si>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</si>
  <si>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</si>
  <si>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</si>
  <si>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</si>
  <si>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</si>
  <si>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</si>
  <si>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</si>
  <si>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</si>
  <si>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</si>
  <si>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</si>
  <si>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</si>
  <si>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</si>
  <si>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</si>
  <si>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</si>
  <si>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</si>
  <si>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</si>
  <si>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</si>
  <si>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</si>
  <si>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</si>
  <si>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</si>
  <si>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</si>
  <si>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</si>
  <si>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</si>
  <si>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</si>
  <si>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</si>
  <si>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</si>
  <si>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</si>
  <si>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</si>
  <si>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</si>
  <si>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</si>
  <si>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</si>
  <si>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</si>
  <si>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</si>
  <si>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</si>
  <si>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</si>
  <si>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</si>
  <si>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</si>
  <si>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</si>
  <si>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</si>
  <si>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</si>
  <si>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</si>
  <si>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</si>
  <si>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</si>
  <si>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</si>
  <si>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</si>
  <si>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</si>
  <si>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</si>
  <si>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</si>
  <si>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</si>
  <si>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</si>
  <si>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</si>
  <si>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</si>
  <si>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</si>
  <si>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</si>
  <si>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</si>
  <si>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</si>
  <si>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</si>
  <si>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</si>
  <si>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</si>
  <si>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</si>
  <si>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</si>
  <si>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</si>
  <si>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</si>
  <si>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</si>
  <si>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</si>
  <si>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</si>
  <si>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</si>
  <si>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</si>
  <si>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</si>
  <si>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</si>
  <si>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</si>
  <si>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</si>
  <si>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</si>
  <si>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</si>
  <si>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</si>
  <si>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</si>
  <si>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</si>
  <si>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</si>
  <si>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</si>
  <si>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</si>
  <si>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</si>
  <si>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</si>
  <si>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</si>
  <si>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</si>
  <si>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</si>
  <si>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</si>
  <si>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</si>
  <si>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</si>
  <si>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</si>
  <si>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</si>
  <si>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</si>
  <si>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</si>
  <si>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</si>
  <si>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</si>
  <si>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</si>
  <si>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</si>
  <si>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</si>
  <si>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</si>
  <si>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</si>
  <si>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</si>
  <si>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</si>
  <si>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</si>
  <si>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</si>
  <si>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</si>
  <si>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</si>
  <si>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</si>
  <si>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</si>
  <si>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</si>
  <si>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</si>
  <si>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</si>
  <si>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</si>
  <si>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</si>
  <si>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</si>
  <si>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</si>
  <si>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</si>
  <si>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</si>
  <si>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</si>
  <si>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</si>
  <si>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</si>
  <si>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</si>
  <si>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</si>
  <si>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</si>
  <si>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</si>
  <si>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</si>
  <si>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</si>
  <si>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</si>
  <si>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</si>
  <si>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</si>
  <si>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</si>
  <si>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</si>
  <si>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</si>
  <si>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</si>
  <si>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</si>
  <si>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</si>
  <si>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</si>
  <si>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</si>
  <si>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</si>
  <si>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</si>
  <si>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</si>
  <si>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</si>
  <si>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</si>
  <si>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</si>
  <si>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</si>
  <si>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</si>
  <si>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</si>
  <si>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</si>
  <si>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</si>
  <si>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</si>
  <si>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</si>
  <si>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</si>
  <si>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</si>
  <si>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</si>
  <si>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</si>
  <si>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</si>
  <si>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</si>
  <si>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</si>
  <si>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</si>
  <si>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</si>
  <si>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</si>
  <si>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</si>
  <si>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</si>
  <si>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</si>
  <si>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</si>
  <si>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</si>
  <si>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</si>
  <si>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</si>
  <si>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</si>
  <si>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</si>
  <si>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</si>
  <si>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</si>
  <si>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</si>
  <si>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</si>
  <si>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</si>
  <si>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</si>
  <si>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</si>
  <si>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</si>
  <si>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</si>
  <si>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</si>
  <si>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</si>
  <si>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</si>
  <si>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</si>
  <si>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</si>
  <si>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</si>
  <si>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</si>
  <si>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</si>
  <si>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</si>
  <si>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</si>
  <si>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</si>
  <si>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</si>
  <si>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</si>
  <si>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</si>
  <si>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</si>
  <si>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</si>
  <si>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</si>
  <si>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</si>
  <si>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</si>
  <si>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</si>
  <si>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</si>
  <si>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</si>
  <si>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</si>
  <si>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</si>
  <si>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</si>
  <si>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</si>
  <si>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</si>
  <si>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</si>
  <si>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</si>
  <si>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</si>
  <si>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</si>
  <si>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</si>
  <si>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</si>
  <si>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</si>
  <si>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</si>
  <si>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</si>
  <si>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</si>
  <si>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</si>
  <si>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</si>
  <si>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</si>
  <si>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</si>
  <si>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</si>
  <si>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</si>
  <si>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</si>
  <si>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</si>
  <si>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</si>
  <si>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</si>
  <si>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</si>
  <si>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</si>
  <si>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</si>
  <si>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</si>
  <si>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</si>
  <si>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</si>
  <si>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</si>
  <si>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</si>
  <si>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</si>
  <si>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</si>
  <si>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</si>
  <si>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</si>
  <si>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</si>
  <si>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</si>
  <si>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</si>
  <si>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</si>
  <si>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</si>
  <si>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</si>
  <si>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</si>
  <si>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</si>
  <si>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</si>
  <si>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</si>
  <si>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</si>
  <si>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</si>
  <si>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</si>
  <si>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</si>
  <si>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</si>
  <si>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</si>
  <si>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</si>
  <si>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</si>
  <si>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</si>
  <si>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</si>
  <si>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</si>
  <si>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</si>
  <si>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</si>
  <si>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</si>
  <si>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</si>
  <si>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</si>
  <si>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</si>
  <si>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</si>
  <si>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</si>
  <si>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</si>
  <si>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</si>
  <si>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</si>
  <si>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</si>
  <si>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</si>
  <si>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</si>
  <si>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</si>
  <si>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</si>
  <si>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</si>
  <si>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</si>
  <si>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</si>
  <si>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</si>
  <si>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</si>
  <si>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</si>
  <si>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</si>
  <si>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</si>
  <si>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</si>
  <si>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</si>
  <si>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</si>
  <si>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</si>
  <si>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</si>
  <si>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</si>
  <si>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</si>
  <si>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</si>
  <si>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</si>
  <si>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</si>
  <si>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</si>
  <si>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</si>
  <si>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</si>
  <si>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</si>
  <si>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</si>
  <si>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</si>
  <si>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</si>
  <si>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</si>
  <si>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</si>
  <si>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</si>
  <si>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</si>
  <si>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</si>
  <si>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</si>
  <si>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</si>
  <si>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</si>
  <si>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</si>
  <si>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</si>
  <si>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</si>
  <si>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</si>
  <si>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</si>
  <si>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</si>
  <si>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</si>
  <si>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</si>
  <si>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</si>
  <si>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</si>
  <si>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</si>
  <si>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</si>
  <si>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</si>
  <si>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</si>
  <si>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</si>
  <si>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</si>
  <si>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</si>
  <si>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</si>
  <si>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</si>
  <si>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</si>
  <si>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</si>
  <si>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</si>
  <si>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</si>
  <si>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</si>
  <si>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</si>
  <si>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</si>
  <si>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</si>
  <si>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</si>
  <si>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</si>
  <si>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</si>
  <si>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</si>
  <si>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</si>
  <si>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</si>
  <si>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</si>
  <si>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</si>
  <si>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</si>
  <si>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</si>
  <si>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</si>
  <si>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</si>
  <si>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</si>
  <si>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</si>
  <si>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</si>
  <si>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</si>
  <si>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</si>
  <si>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</si>
  <si>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</si>
  <si>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</si>
  <si>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</si>
  <si>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</si>
  <si>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</si>
  <si>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</si>
  <si>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</si>
  <si>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</si>
  <si>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</si>
  <si>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</si>
  <si>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</si>
  <si>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</si>
  <si>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</si>
  <si>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</si>
  <si>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</si>
  <si>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</si>
  <si>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</si>
  <si>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</si>
  <si>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</si>
  <si>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</si>
  <si>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</si>
  <si>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</si>
  <si>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</si>
  <si>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</si>
  <si>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</si>
  <si>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</si>
  <si>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</si>
  <si>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</si>
  <si>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</si>
  <si>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</si>
  <si>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</si>
  <si>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</si>
  <si>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</si>
  <si>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</si>
  <si>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</si>
  <si>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</si>
  <si>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</si>
  <si>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</si>
  <si>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</si>
  <si>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</si>
  <si>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</si>
  <si>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</si>
  <si>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</si>
  <si>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</si>
  <si>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</si>
  <si>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</si>
  <si>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</si>
  <si>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</si>
  <si>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</si>
  <si>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</si>
  <si>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</si>
  <si>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</si>
  <si>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</si>
  <si>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</si>
  <si>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</si>
  <si>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</si>
  <si>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</si>
  <si>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</si>
  <si>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</si>
  <si>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</si>
  <si>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</si>
  <si>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</si>
  <si>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</si>
  <si>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</si>
  <si>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</si>
  <si>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</si>
  <si>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</si>
  <si>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</si>
  <si>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</si>
  <si>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</si>
  <si>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</si>
  <si>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</si>
  <si>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</si>
  <si>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</si>
  <si>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</si>
  <si>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</si>
  <si>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</si>
  <si>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</si>
  <si>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</si>
  <si>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</si>
  <si>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</si>
  <si>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</si>
  <si>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</si>
  <si>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</si>
  <si>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</si>
  <si>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</si>
  <si>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</si>
  <si>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</si>
  <si>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</si>
  <si>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</si>
  <si>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</si>
  <si>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</si>
  <si>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</si>
  <si>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</si>
  <si>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</si>
  <si>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</si>
  <si>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</si>
  <si>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</si>
  <si>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</si>
  <si>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</si>
  <si>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</si>
  <si>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</si>
  <si>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</si>
  <si>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</si>
  <si>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</si>
  <si>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</si>
  <si>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</si>
  <si>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</si>
  <si>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</si>
  <si>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</si>
  <si>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</si>
  <si>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</si>
  <si>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</si>
  <si>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</si>
  <si>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</si>
  <si>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</si>
  <si>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</si>
  <si>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</si>
  <si>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</si>
  <si>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</si>
  <si>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</si>
  <si>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</si>
  <si>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</si>
  <si>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</si>
  <si>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</si>
  <si>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</si>
  <si>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</si>
  <si>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</si>
  <si>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</si>
  <si>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</si>
  <si>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</si>
  <si>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</si>
  <si>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</si>
  <si>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</si>
  <si>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</si>
  <si>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</si>
  <si>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</si>
  <si>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</si>
  <si>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</si>
  <si>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</si>
  <si>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</si>
  <si>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</si>
  <si>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</si>
  <si>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</si>
  <si>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</si>
  <si>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</si>
  <si>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</si>
  <si>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</si>
  <si>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</si>
  <si>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</si>
  <si>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</si>
  <si>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</si>
  <si>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</si>
  <si>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</si>
  <si>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</si>
  <si>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</si>
  <si>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</si>
  <si>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</si>
  <si>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</si>
  <si>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</si>
  <si>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</si>
  <si>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</si>
  <si>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</si>
  <si>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</si>
  <si>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</si>
  <si>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</si>
  <si>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</si>
  <si>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</si>
  <si>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</si>
  <si>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</si>
  <si>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</si>
  <si>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</si>
  <si>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</si>
  <si>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</si>
  <si>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</si>
  <si>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</si>
  <si>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</si>
  <si>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</si>
  <si>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</si>
  <si>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</si>
  <si>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</si>
  <si>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</si>
  <si>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</si>
  <si>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</si>
  <si>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</si>
  <si>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</si>
  <si>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</si>
  <si>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</si>
  <si>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</si>
  <si>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</si>
  <si>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</si>
  <si>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</si>
  <si>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</si>
  <si>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</si>
  <si>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</si>
  <si>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</si>
  <si>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</si>
  <si>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</si>
  <si>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</si>
  <si>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</si>
  <si>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</si>
  <si>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</si>
  <si>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</si>
  <si>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</si>
  <si>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</si>
  <si>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</si>
  <si>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</si>
  <si>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</si>
  <si>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</si>
  <si>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</si>
  <si>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</si>
  <si>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</si>
  <si>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</si>
  <si>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</si>
  <si>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</si>
  <si>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</si>
  <si>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</si>
  <si>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</si>
  <si>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</si>
  <si>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</si>
  <si>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</si>
  <si>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</si>
  <si>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</si>
  <si>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</si>
  <si>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</si>
  <si>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</si>
  <si>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</si>
  <si>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</si>
  <si>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</si>
  <si>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</si>
  <si>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</si>
  <si>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</si>
  <si>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</si>
  <si>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</si>
  <si>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</si>
  <si>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</si>
  <si>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</si>
  <si>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</si>
  <si>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</si>
  <si>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</si>
  <si>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</si>
  <si>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</si>
  <si>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</si>
  <si>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</si>
  <si>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</si>
  <si>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</si>
  <si>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</si>
  <si>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</si>
  <si>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</si>
  <si>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</si>
  <si>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</si>
  <si>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</si>
  <si>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</si>
  <si>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</si>
  <si>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</si>
  <si>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</si>
  <si>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</si>
  <si>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</si>
  <si>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</si>
  <si>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</si>
  <si>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</si>
  <si>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</si>
  <si>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</si>
  <si>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</si>
  <si>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</si>
  <si>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</si>
  <si>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</si>
  <si>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</si>
  <si>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</si>
  <si>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</si>
  <si>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</si>
  <si>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</si>
  <si>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</si>
  <si>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</si>
  <si>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</si>
  <si>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</si>
  <si>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</si>
  <si>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</si>
  <si>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</si>
  <si>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</si>
  <si>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</si>
  <si>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</si>
  <si>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</si>
  <si>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</si>
  <si>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</si>
  <si>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</si>
  <si>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</si>
  <si>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</si>
  <si>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</si>
  <si>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</si>
  <si>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</si>
  <si>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</si>
  <si>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</si>
  <si>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</si>
  <si>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</si>
  <si>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</si>
  <si>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</si>
  <si>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</si>
  <si>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</si>
  <si>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</si>
  <si>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</si>
  <si>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</si>
  <si>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</si>
  <si>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</si>
  <si>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</si>
  <si>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</si>
  <si>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</si>
  <si>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</si>
  <si>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</si>
  <si>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</si>
  <si>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</si>
  <si>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</si>
  <si>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</si>
  <si>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</si>
  <si>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</si>
  <si>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</si>
  <si>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</si>
  <si>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</si>
  <si>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</si>
  <si>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</si>
  <si>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</si>
  <si>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</si>
  <si>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</si>
  <si>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</si>
  <si>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</si>
  <si>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</si>
  <si>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</si>
  <si>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</si>
  <si>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</si>
  <si>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</si>
  <si>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</si>
  <si>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</si>
  <si>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</si>
  <si>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</si>
  <si>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</si>
  <si>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</si>
  <si>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</si>
  <si>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</si>
  <si>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</si>
  <si>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</si>
  <si>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</si>
  <si>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</si>
  <si>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</si>
  <si>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</si>
  <si>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</si>
  <si>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</si>
  <si>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</si>
  <si>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</si>
  <si>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</si>
  <si>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</si>
  <si>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</si>
  <si>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</si>
  <si>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</si>
  <si>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</si>
  <si>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</si>
  <si>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</si>
  <si>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</si>
  <si>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</si>
  <si>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</si>
  <si>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</si>
  <si>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</si>
  <si>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</si>
  <si>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</si>
  <si>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</si>
  <si>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</si>
  <si>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</si>
  <si>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</si>
  <si>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</si>
  <si>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</si>
  <si>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</si>
  <si>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</si>
  <si>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</si>
  <si>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</si>
  <si>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</si>
  <si>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</si>
  <si>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</si>
  <si>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</si>
  <si>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</si>
  <si>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</si>
  <si>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</si>
  <si>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</si>
  <si>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</si>
  <si>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</si>
  <si>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</si>
  <si>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</si>
  <si>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</si>
  <si>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</si>
  <si>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</si>
  <si>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</si>
  <si>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</si>
  <si>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</si>
  <si>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</si>
  <si>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</si>
  <si>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</si>
  <si>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</si>
  <si>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</si>
  <si>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</si>
  <si>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</si>
  <si>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</si>
  <si>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</si>
  <si>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</si>
  <si>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</si>
  <si>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</si>
  <si>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</si>
  <si>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</si>
  <si>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</si>
  <si>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</si>
  <si>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</si>
  <si>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</si>
  <si>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</si>
  <si>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</si>
  <si>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</si>
  <si>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</si>
  <si>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</si>
  <si>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</si>
  <si>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</si>
  <si>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</si>
  <si>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</si>
  <si>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</si>
  <si>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</si>
  <si>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</si>
  <si>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</si>
  <si>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</si>
  <si>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</si>
  <si>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</si>
  <si>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</si>
  <si>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</si>
  <si>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</si>
  <si>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</si>
  <si>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</si>
  <si>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</si>
  <si>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</si>
  <si>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</si>
  <si>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</si>
  <si>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</si>
  <si>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</si>
  <si>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</si>
  <si>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</si>
  <si>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</si>
  <si>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</si>
  <si>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</si>
  <si>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</si>
  <si>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</si>
  <si>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</si>
  <si>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</si>
  <si>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</si>
  <si>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</si>
  <si>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</si>
  <si>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</si>
  <si>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</si>
  <si>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</si>
  <si>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</si>
  <si>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</si>
  <si>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</si>
  <si>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</si>
  <si>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</si>
  <si>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</si>
  <si>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</si>
  <si>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</si>
  <si>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</si>
  <si>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</si>
  <si>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</si>
  <si>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</si>
  <si>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</si>
  <si>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</si>
  <si>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</si>
  <si>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</si>
  <si>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</si>
  <si>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</si>
  <si>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</si>
  <si>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</si>
  <si>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</si>
  <si>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</si>
  <si>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</si>
  <si>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</si>
  <si>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</si>
  <si>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</si>
  <si>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</si>
  <si>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</si>
  <si>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</si>
  <si>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</si>
  <si>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</si>
  <si>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</si>
  <si>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</si>
  <si>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</si>
  <si>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</si>
  <si>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</si>
  <si>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</si>
  <si>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</si>
  <si>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</si>
  <si>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</si>
  <si>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</si>
  <si>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</si>
  <si>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</si>
  <si>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</si>
  <si>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</si>
  <si>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</si>
  <si>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</si>
  <si>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</si>
  <si>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</si>
  <si>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</si>
  <si>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</si>
  <si>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</si>
  <si>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</si>
  <si>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</si>
  <si>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</si>
  <si>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</si>
  <si>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</si>
  <si>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</si>
  <si>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</si>
  <si>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</si>
  <si>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</si>
  <si>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</si>
  <si>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</si>
  <si>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</si>
  <si>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</si>
  <si>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</si>
  <si>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</si>
  <si>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</si>
  <si>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</si>
  <si>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</si>
  <si>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</si>
  <si>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</si>
  <si>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</si>
  <si>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</si>
  <si>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</si>
  <si>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</si>
  <si>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</si>
  <si>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</si>
  <si>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</si>
  <si>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</si>
  <si>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</si>
  <si>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</si>
  <si>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</si>
  <si>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</si>
  <si>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</si>
  <si>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</si>
  <si>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</si>
  <si>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</si>
  <si>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</si>
  <si>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</si>
  <si>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</si>
  <si>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</si>
  <si>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</si>
  <si>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</si>
  <si>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</si>
  <si>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</si>
  <si>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</si>
  <si>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</si>
  <si>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</si>
  <si>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</si>
  <si>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</si>
  <si>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</si>
  <si>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</si>
  <si>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</si>
  <si>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</si>
  <si>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</si>
  <si>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</si>
  <si>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</si>
  <si>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</si>
  <si>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</si>
  <si>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</si>
  <si>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</si>
  <si>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</si>
  <si>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</si>
  <si>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</si>
  <si>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</si>
  <si>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</si>
  <si>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</si>
  <si>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</si>
  <si>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</si>
  <si>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</si>
  <si>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</si>
  <si>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</si>
  <si>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</si>
  <si>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</si>
  <si>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</si>
  <si>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</si>
  <si>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</si>
  <si>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</si>
  <si>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</si>
  <si>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</si>
  <si>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</si>
  <si>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</si>
  <si>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</si>
  <si>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</si>
  <si>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</si>
  <si>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</si>
  <si>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</si>
  <si>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</si>
  <si>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</si>
  <si>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</si>
  <si>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</si>
  <si>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</si>
  <si>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</si>
  <si>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</si>
  <si>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</si>
  <si>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</si>
  <si>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</si>
  <si>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</si>
  <si>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</si>
  <si>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</si>
  <si>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</si>
  <si>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</si>
  <si>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</si>
  <si>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</si>
  <si>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</si>
  <si>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</si>
  <si>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</si>
  <si>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</si>
  <si>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</si>
  <si>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</si>
  <si>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</si>
  <si>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</si>
  <si>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</si>
  <si>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</si>
  <si>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</si>
  <si>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</si>
  <si>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</si>
  <si>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</si>
  <si>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</si>
  <si>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</si>
  <si>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</si>
  <si>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</si>
  <si>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</si>
  <si>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</si>
  <si>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</si>
  <si>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</si>
  <si>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</si>
  <si>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</si>
  <si>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</si>
  <si>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</si>
  <si>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</si>
  <si>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</si>
  <si>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</si>
  <si>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</si>
  <si>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</si>
  <si>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</si>
  <si>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</si>
  <si>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</si>
  <si>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</si>
  <si>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</si>
  <si>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</si>
  <si>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</si>
  <si>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</si>
  <si>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</si>
  <si>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</si>
  <si>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</si>
  <si>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</si>
  <si>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</si>
  <si>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</si>
  <si>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</si>
  <si>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</si>
  <si>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</si>
  <si>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</si>
  <si>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</si>
  <si>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</si>
  <si>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</si>
  <si>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</si>
  <si>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</si>
  <si>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</si>
  <si>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</si>
  <si>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</si>
  <si>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</si>
  <si>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</si>
  <si>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</si>
  <si>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</si>
  <si>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</si>
  <si>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</si>
  <si>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</si>
  <si>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</si>
  <si>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</si>
  <si>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</si>
  <si>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</si>
  <si>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</si>
  <si>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</si>
  <si>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</si>
  <si>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</si>
  <si>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</si>
  <si>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</si>
  <si>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</si>
  <si>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</si>
  <si>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</si>
  <si>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</si>
  <si>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</si>
  <si>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</si>
  <si>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</si>
  <si>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</si>
  <si>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</si>
  <si>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</si>
  <si>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</si>
  <si>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</si>
  <si>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</si>
  <si>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</si>
  <si>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</si>
  <si>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</si>
  <si>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</si>
  <si>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</si>
  <si>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</si>
  <si>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</si>
  <si>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</si>
  <si>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</si>
  <si>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</si>
  <si>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</si>
  <si>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</si>
  <si>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</si>
  <si>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</si>
  <si>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</si>
  <si>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</si>
  <si>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</si>
  <si>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</si>
  <si>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</si>
  <si>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</si>
  <si>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</si>
  <si>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</si>
  <si>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</si>
  <si>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</si>
  <si>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</si>
  <si>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</si>
  <si>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</si>
  <si>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</si>
  <si>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</si>
  <si>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</si>
  <si>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</si>
  <si>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</si>
  <si>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</si>
  <si>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</si>
  <si>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</si>
  <si>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</si>
  <si>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</si>
  <si>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</si>
  <si>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</si>
  <si>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</si>
  <si>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</si>
  <si>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</si>
  <si>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</si>
  <si>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</si>
  <si>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</si>
  <si>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</si>
  <si>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</si>
  <si>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</si>
  <si>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</si>
  <si>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</si>
  <si>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</si>
  <si>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</si>
  <si>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</si>
  <si>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</si>
  <si>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</si>
  <si>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</si>
  <si>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</si>
  <si>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</si>
  <si>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</si>
  <si>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</si>
  <si>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</si>
  <si>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</si>
  <si>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</si>
  <si>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</si>
  <si>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</si>
  <si>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</si>
  <si>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</si>
  <si>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</si>
  <si>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</si>
  <si>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</si>
  <si>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</si>
  <si>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</si>
  <si>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</si>
  <si>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</si>
  <si>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</si>
  <si>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</si>
  <si>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</si>
  <si>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</si>
  <si>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</si>
  <si>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</si>
  <si>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</si>
  <si>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</si>
  <si>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</si>
  <si>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</si>
  <si>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</si>
  <si>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</si>
  <si>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</si>
  <si>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</si>
  <si>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</si>
  <si>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</si>
  <si>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</si>
  <si>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</si>
  <si>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</si>
  <si>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</si>
  <si>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</si>
  <si>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</si>
  <si>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</si>
  <si>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</si>
  <si>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</si>
  <si>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</si>
  <si>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</si>
  <si>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</si>
  <si>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</si>
  <si>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</si>
  <si>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</si>
  <si>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</si>
  <si>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</si>
  <si>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</si>
  <si>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</si>
  <si>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</si>
  <si>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</si>
  <si>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</si>
  <si>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</si>
  <si>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</si>
  <si>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</si>
  <si>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</si>
  <si>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</si>
  <si>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</si>
  <si>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</si>
  <si>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</si>
  <si>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</si>
  <si>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</si>
  <si>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</si>
  <si>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</si>
  <si>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</si>
  <si>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</si>
  <si>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</si>
  <si>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</si>
  <si>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</si>
  <si>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</si>
  <si>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</si>
  <si>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</si>
  <si>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</si>
  <si>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</si>
  <si>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</si>
  <si>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</si>
  <si>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</si>
  <si>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</si>
  <si>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</si>
  <si>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</si>
  <si>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</si>
  <si>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</si>
  <si>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</si>
  <si>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</si>
  <si>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</si>
  <si>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</si>
  <si>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</si>
  <si>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</si>
  <si>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</si>
  <si>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</si>
  <si>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</si>
  <si>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</si>
  <si>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</si>
  <si>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</si>
  <si>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</si>
  <si>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</si>
  <si>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</si>
  <si>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</si>
  <si>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</si>
  <si>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</si>
  <si>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</si>
  <si>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</si>
  <si>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</si>
  <si>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</si>
  <si>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</si>
  <si>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</si>
  <si>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</si>
  <si>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</si>
  <si>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</si>
  <si>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</si>
  <si>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</si>
  <si>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</si>
  <si>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</si>
  <si>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</si>
  <si>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</si>
  <si>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</si>
  <si>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</si>
  <si>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</si>
  <si>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</si>
  <si>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</si>
  <si>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</si>
  <si>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</si>
  <si>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</si>
  <si>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</si>
  <si>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</si>
  <si>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</si>
  <si>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</si>
  <si>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</si>
  <si>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</si>
  <si>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</si>
  <si>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</si>
  <si>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</si>
  <si>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</si>
  <si>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</si>
  <si>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</si>
  <si>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</si>
  <si>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</si>
  <si>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</si>
  <si>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</si>
  <si>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</si>
  <si>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</si>
  <si>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</si>
  <si>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</si>
  <si>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</si>
  <si>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</si>
  <si>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</si>
  <si>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</si>
  <si>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</si>
  <si>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</si>
  <si>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</si>
  <si>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</si>
  <si>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</si>
  <si>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</si>
  <si>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</si>
  <si>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</si>
  <si>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</si>
  <si>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</si>
  <si>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</si>
  <si>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</si>
  <si>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</si>
  <si>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</si>
  <si>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</si>
  <si>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</si>
  <si>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</si>
  <si>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</si>
  <si>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</si>
  <si>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</si>
  <si>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</si>
  <si>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</si>
  <si>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</si>
  <si>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</si>
  <si>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</si>
  <si>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</si>
  <si>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</si>
  <si>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</si>
  <si>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</si>
  <si>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</si>
  <si>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</si>
  <si>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</si>
  <si>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</si>
  <si>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</si>
  <si>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</si>
  <si>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</si>
  <si>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</si>
  <si>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</si>
  <si>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</si>
  <si>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</si>
  <si>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</si>
  <si>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</si>
  <si>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</si>
  <si>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</si>
  <si>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</si>
  <si>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</si>
  <si>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</si>
  <si>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</si>
  <si>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</si>
  <si>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</si>
  <si>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</si>
  <si>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</si>
  <si>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</si>
  <si>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</si>
  <si>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</si>
  <si>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</si>
  <si>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</si>
  <si>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</si>
  <si>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</si>
  <si>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</si>
  <si>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</si>
  <si>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</si>
  <si>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</si>
  <si>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</si>
  <si>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</si>
  <si>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</si>
  <si>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</si>
  <si>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</si>
  <si>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</si>
  <si>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</si>
  <si>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</si>
  <si>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</si>
  <si>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</si>
  <si>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</si>
  <si>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</si>
  <si>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</si>
  <si>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</si>
  <si>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</si>
  <si>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</si>
  <si>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</si>
  <si>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</si>
  <si>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</si>
  <si>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</si>
  <si>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</si>
  <si>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</si>
  <si>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</si>
  <si>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</si>
  <si>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</si>
  <si>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</si>
  <si>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</si>
  <si>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</si>
  <si>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</si>
  <si>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</si>
  <si>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</si>
  <si>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</si>
  <si>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</si>
  <si>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</si>
  <si>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</si>
  <si>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</si>
  <si>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</si>
  <si>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</si>
  <si>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</si>
  <si>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</si>
  <si>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</si>
  <si>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</si>
  <si>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</si>
  <si>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</si>
  <si>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</si>
  <si>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</si>
  <si>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</si>
  <si>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</si>
  <si>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</si>
  <si>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</si>
  <si>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</si>
  <si>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</si>
  <si>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</si>
  <si>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</si>
  <si>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</si>
  <si>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</si>
  <si>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</si>
  <si>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</si>
  <si>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</si>
  <si>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</si>
  <si>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</si>
  <si>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</si>
  <si>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</si>
  <si>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</si>
  <si>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</si>
  <si>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</si>
  <si>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</si>
  <si>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</si>
  <si>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</si>
  <si>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</si>
  <si>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</si>
  <si>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</si>
  <si>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</si>
  <si>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</si>
  <si>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</si>
  <si>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</si>
  <si>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</si>
  <si>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</si>
  <si>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</si>
  <si>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</si>
  <si>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</si>
  <si>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</si>
  <si>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</si>
  <si>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</si>
  <si>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</si>
  <si>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</si>
  <si>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</si>
  <si>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</si>
  <si>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</si>
  <si>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</si>
  <si>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</si>
  <si>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</si>
  <si>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</si>
  <si>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</si>
  <si>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</si>
  <si>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</si>
  <si>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</si>
  <si>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</si>
  <si>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</si>
  <si>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</si>
  <si>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</si>
  <si>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</si>
  <si>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</si>
  <si>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</si>
  <si>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</si>
  <si>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</si>
  <si>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</si>
  <si>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</si>
  <si>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</si>
  <si>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</si>
  <si>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</si>
  <si>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</si>
  <si>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</si>
  <si>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</si>
  <si>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</si>
  <si>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</si>
  <si>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</si>
  <si>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</si>
  <si>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</si>
  <si>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</si>
  <si>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</si>
  <si>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</si>
  <si>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</si>
  <si>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</si>
  <si>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</si>
  <si>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</si>
  <si>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</si>
  <si>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</si>
  <si>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</si>
  <si>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</si>
  <si>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</si>
  <si>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</si>
  <si>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</si>
  <si>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</si>
  <si>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</si>
  <si>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</si>
  <si>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</si>
  <si>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</si>
  <si>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</si>
  <si>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</si>
  <si>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</si>
  <si>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</si>
  <si>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</si>
  <si>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</si>
  <si>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</si>
  <si>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</si>
  <si>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</si>
  <si>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</si>
  <si>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</si>
  <si>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</si>
  <si>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</si>
  <si>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</si>
  <si>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</si>
  <si>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</si>
  <si>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</si>
  <si>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</si>
  <si>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</si>
  <si>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</si>
  <si>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</si>
  <si>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</si>
  <si>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</si>
  <si>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</si>
  <si>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</si>
  <si>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</si>
  <si>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</si>
  <si>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</si>
  <si>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</si>
  <si>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</si>
  <si>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</si>
  <si>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</si>
  <si>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</si>
  <si>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</si>
  <si>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</si>
  <si>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</si>
  <si>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</si>
  <si>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</si>
  <si>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</si>
  <si>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</si>
  <si>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</si>
  <si>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</si>
  <si>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</si>
  <si>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</si>
  <si>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</si>
  <si>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</si>
  <si>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</si>
  <si>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</si>
  <si>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</si>
  <si>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</si>
  <si>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</si>
  <si>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</si>
  <si>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</si>
  <si>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</si>
  <si>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</si>
  <si>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</si>
  <si>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</si>
  <si>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</si>
  <si>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</si>
  <si>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</si>
  <si>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</si>
  <si>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</si>
  <si>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</si>
  <si>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</si>
  <si>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</si>
  <si>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</si>
  <si>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</si>
  <si>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</si>
  <si>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</si>
  <si>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</si>
  <si>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</si>
  <si>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</si>
  <si>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</si>
  <si>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</si>
  <si>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</si>
  <si>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</si>
  <si>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</si>
  <si>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</si>
  <si>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</si>
  <si>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</si>
  <si>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</si>
  <si>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</si>
  <si>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</si>
  <si>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</si>
  <si>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</si>
  <si>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</si>
  <si>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</si>
  <si>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</si>
  <si>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</si>
  <si>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</si>
  <si>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</si>
  <si>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</si>
  <si>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</si>
  <si>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</si>
  <si>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</si>
  <si>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</si>
  <si>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</si>
  <si>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</si>
  <si>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</si>
  <si>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</si>
  <si>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</si>
  <si>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</si>
  <si>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</si>
  <si>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</si>
  <si>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</si>
  <si>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</si>
  <si>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</si>
  <si>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</si>
  <si>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</si>
  <si>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</si>
  <si>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</si>
  <si>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</si>
  <si>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</si>
  <si>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</si>
  <si>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</si>
  <si>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</si>
  <si>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</si>
  <si>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</si>
  <si>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</si>
  <si>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</si>
  <si>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</si>
  <si>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</si>
  <si>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</si>
  <si>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</si>
  <si>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</si>
  <si>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</si>
  <si>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</si>
  <si>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</si>
  <si>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</si>
  <si>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</si>
  <si>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</si>
  <si>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</si>
  <si>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</si>
  <si>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</si>
  <si>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</si>
  <si>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</si>
  <si>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</si>
  <si>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</si>
  <si>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</si>
  <si>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</si>
  <si>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</si>
  <si>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</si>
  <si>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</si>
  <si>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</si>
  <si>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</si>
  <si>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</si>
  <si>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</si>
  <si>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</si>
  <si>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</si>
  <si>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</si>
  <si>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</si>
  <si>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</si>
  <si>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</si>
  <si>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</si>
  <si>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</si>
  <si>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</si>
  <si>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</si>
  <si>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</si>
  <si>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</si>
  <si>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</si>
  <si>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</si>
  <si>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</si>
  <si>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</si>
  <si>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</si>
  <si>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</si>
  <si>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</si>
  <si>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</si>
  <si>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</si>
  <si>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</si>
  <si>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</si>
  <si>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</si>
  <si>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</si>
  <si>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</si>
  <si>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</si>
  <si>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</si>
  <si>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</si>
  <si>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</si>
  <si>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</si>
  <si>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</si>
  <si>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</si>
  <si>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</si>
  <si>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</si>
  <si>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</si>
  <si>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</si>
  <si>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</si>
  <si>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</si>
  <si>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</si>
  <si>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</si>
  <si>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</si>
  <si>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</si>
  <si>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</si>
  <si>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</si>
  <si>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</si>
  <si>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</si>
  <si>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</si>
  <si>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</si>
  <si>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</si>
  <si>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</si>
  <si>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</si>
  <si>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</si>
  <si>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</si>
  <si>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</si>
  <si>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</si>
  <si>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</si>
  <si>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</si>
  <si>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</si>
  <si>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</si>
  <si>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</si>
  <si>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</si>
  <si>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</si>
  <si>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</si>
  <si>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</si>
  <si>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</si>
  <si>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</si>
  <si>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</si>
  <si>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</si>
  <si>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</si>
  <si>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</si>
  <si>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</si>
  <si>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</si>
  <si>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</si>
  <si>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</si>
  <si>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</si>
  <si>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</si>
  <si>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</si>
  <si>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</si>
  <si>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</si>
  <si>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</si>
  <si>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</si>
  <si>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</si>
  <si>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</si>
  <si>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</si>
  <si>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</si>
  <si>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</si>
  <si>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</si>
  <si>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</si>
  <si>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</si>
  <si>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</si>
  <si>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</si>
  <si>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</si>
  <si>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</si>
  <si>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</si>
  <si>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</si>
  <si>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</si>
  <si>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</si>
  <si>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</si>
  <si>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</si>
  <si>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</si>
  <si>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</si>
  <si>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</si>
  <si>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</si>
  <si>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</si>
  <si>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</si>
  <si>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</si>
  <si>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</si>
  <si>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</si>
  <si>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</si>
  <si>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</si>
  <si>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</si>
  <si>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</si>
  <si>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</si>
  <si>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</si>
  <si>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</si>
  <si>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</si>
  <si>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</si>
  <si>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</si>
  <si>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</si>
  <si>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</si>
  <si>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</si>
  <si>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</si>
  <si>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</si>
  <si>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</si>
  <si>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</si>
  <si>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</si>
  <si>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</si>
  <si>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</si>
  <si>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</si>
  <si>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</si>
  <si>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</si>
  <si>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</si>
  <si>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</si>
  <si>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</si>
  <si>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</si>
  <si>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</si>
  <si>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</si>
  <si>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</si>
  <si>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</si>
  <si>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</si>
  <si>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</si>
  <si>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</si>
  <si>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</si>
  <si>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</si>
  <si>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</si>
  <si>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</si>
  <si>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</si>
  <si>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</si>
  <si>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</si>
  <si>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</si>
  <si>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</si>
  <si>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</si>
  <si>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</si>
  <si>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</si>
  <si>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</si>
  <si>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</si>
  <si>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</si>
  <si>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</si>
  <si>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</si>
  <si>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</si>
  <si>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</si>
  <si>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</si>
  <si>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</si>
  <si>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</si>
  <si>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</si>
  <si>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</si>
  <si>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</si>
  <si>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</si>
  <si>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</si>
  <si>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</si>
  <si>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</si>
  <si>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</si>
  <si>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</si>
  <si>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</si>
  <si>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</si>
  <si>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</si>
  <si>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</si>
  <si>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</si>
  <si>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</si>
  <si>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</si>
  <si>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</si>
  <si>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</si>
  <si>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</si>
  <si>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</si>
  <si>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</si>
  <si>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</si>
  <si>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</si>
  <si>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</si>
  <si>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</si>
  <si>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</si>
  <si>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</si>
  <si>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</si>
  <si>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</si>
  <si>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</si>
  <si>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</si>
  <si>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</si>
  <si>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</si>
  <si>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</si>
  <si>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</si>
  <si>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</si>
  <si>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</si>
  <si>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</si>
  <si>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</si>
  <si>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</si>
  <si>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</si>
  <si>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</si>
  <si>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</si>
  <si>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</si>
  <si>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</si>
  <si>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</si>
  <si>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</si>
  <si>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</si>
  <si>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</si>
  <si>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</si>
  <si>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</si>
  <si>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</si>
  <si>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</si>
  <si>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</si>
  <si>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</si>
  <si>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</si>
  <si>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</si>
  <si>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</si>
  <si>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</si>
  <si>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</si>
  <si>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</si>
  <si>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</si>
  <si>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</si>
  <si>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</si>
  <si>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</si>
  <si>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</si>
  <si>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</si>
  <si>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</si>
  <si>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</si>
  <si>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</si>
  <si>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</si>
  <si>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</si>
  <si>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</si>
  <si>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</si>
  <si>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</si>
  <si>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</si>
  <si>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</si>
  <si>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</si>
  <si>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</si>
  <si>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</si>
  <si>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</si>
  <si>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</si>
  <si>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</si>
  <si>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</si>
  <si>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</si>
  <si>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</si>
  <si>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</si>
  <si>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</si>
  <si>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</si>
  <si>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</si>
  <si>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</si>
  <si>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</si>
  <si>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</si>
  <si>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</si>
  <si>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</si>
  <si>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</si>
  <si>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</si>
  <si>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</si>
  <si>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</si>
  <si>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</si>
  <si>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</si>
  <si>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</si>
  <si>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</si>
  <si>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</si>
  <si>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</si>
  <si>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</si>
  <si>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</si>
  <si>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</si>
  <si>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</si>
  <si>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</si>
  <si>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</si>
  <si>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</si>
  <si>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</si>
  <si>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</si>
  <si>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</si>
  <si>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</si>
  <si>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</si>
  <si>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</si>
  <si>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</si>
  <si>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</si>
  <si>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</si>
  <si>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</si>
  <si>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</si>
  <si>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</si>
  <si>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</si>
  <si>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</si>
  <si>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</si>
  <si>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</si>
  <si>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</si>
  <si>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</si>
  <si>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</si>
  <si>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</si>
  <si>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</si>
  <si>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</si>
  <si>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</si>
  <si>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</si>
  <si>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</si>
  <si>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</si>
  <si>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</si>
  <si>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</si>
  <si>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</si>
  <si>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</si>
  <si>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</si>
  <si>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</si>
  <si>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</si>
  <si>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</si>
  <si>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</si>
  <si>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</si>
  <si>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</si>
  <si>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</si>
  <si>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</si>
  <si>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</si>
  <si>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</si>
  <si>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</si>
  <si>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</si>
  <si>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</si>
  <si>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</si>
  <si>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</si>
  <si>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</si>
  <si>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</si>
  <si>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</si>
  <si>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</si>
  <si>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</si>
  <si>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</si>
  <si>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</si>
  <si>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</si>
  <si>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</si>
  <si>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</si>
  <si>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</si>
  <si>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</si>
  <si>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</si>
  <si>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</si>
  <si>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</si>
  <si>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</si>
  <si>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</si>
  <si>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</si>
  <si>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</si>
  <si>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</si>
  <si>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</si>
  <si>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</si>
  <si>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</si>
  <si>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</si>
  <si>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</si>
  <si>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</si>
  <si>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</si>
  <si>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</si>
  <si>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</si>
  <si>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</si>
  <si>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</si>
  <si>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</si>
  <si>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</si>
  <si>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</si>
  <si>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</si>
  <si>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</si>
  <si>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</si>
  <si>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</si>
  <si>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</si>
  <si>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</si>
  <si>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</si>
  <si>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</si>
  <si>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</si>
  <si>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</si>
  <si>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</si>
  <si>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</si>
  <si>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</si>
  <si>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</si>
  <si>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</si>
  <si>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</si>
  <si>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</si>
  <si>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</si>
  <si>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</si>
  <si>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</si>
  <si>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</si>
  <si>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</si>
  <si>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</si>
  <si>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</si>
  <si>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</si>
  <si>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</si>
  <si>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</si>
  <si>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</si>
  <si>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</si>
  <si>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</si>
  <si>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</si>
  <si>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</si>
  <si>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</si>
  <si>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</si>
  <si>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</si>
  <si>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</si>
  <si>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</si>
  <si>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</si>
  <si>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</si>
  <si>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</si>
  <si>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</si>
  <si>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</si>
  <si>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</si>
  <si>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</si>
  <si>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</si>
  <si>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</si>
  <si>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</si>
  <si>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</si>
  <si>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</si>
  <si>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</si>
  <si>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</si>
  <si>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</si>
  <si>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</si>
  <si>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</si>
  <si>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</si>
  <si>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</si>
  <si>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</si>
  <si>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</si>
  <si>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</si>
  <si>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</si>
  <si>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</si>
  <si>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</si>
  <si>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</si>
  <si>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</si>
  <si>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</si>
  <si>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</si>
  <si>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</si>
  <si>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</si>
  <si>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</si>
  <si>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</si>
  <si>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</si>
  <si>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</si>
  <si>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</si>
  <si>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</si>
  <si>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</si>
  <si>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</si>
  <si>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</si>
  <si>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</si>
  <si>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</si>
  <si>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</si>
  <si>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</si>
  <si>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</si>
  <si>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</si>
  <si>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</si>
  <si>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</si>
  <si>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</si>
  <si>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</si>
  <si>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</si>
  <si>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</si>
  <si>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</si>
  <si>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</si>
  <si>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</si>
  <si>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</si>
  <si>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</si>
  <si>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</si>
  <si>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</si>
  <si>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</si>
  <si>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</si>
  <si>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</si>
  <si>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</si>
  <si>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</si>
  <si>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</si>
  <si>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</si>
  <si>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</si>
  <si>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</si>
  <si>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</si>
  <si>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</si>
  <si>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</si>
  <si>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</si>
  <si>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</si>
  <si>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</si>
  <si>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</si>
  <si>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</si>
  <si>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</si>
  <si>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</si>
  <si>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</si>
  <si>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</si>
  <si>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</si>
  <si>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</si>
  <si>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</si>
  <si>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</si>
  <si>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</si>
  <si>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</si>
  <si>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</si>
  <si>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</si>
  <si>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</si>
  <si>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</si>
  <si>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</si>
  <si>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</si>
  <si>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</si>
  <si>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</si>
  <si>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</si>
  <si>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</si>
  <si>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</si>
  <si>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</si>
  <si>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</si>
  <si>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</si>
  <si>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</si>
  <si>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</si>
  <si>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</si>
  <si>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</si>
  <si>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</si>
  <si>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</si>
  <si>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</si>
  <si>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</si>
  <si>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</si>
  <si>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</si>
  <si>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</si>
  <si>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</si>
  <si>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</si>
  <si>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</si>
  <si>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</si>
  <si>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</si>
  <si>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</si>
  <si>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</si>
  <si>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</si>
  <si>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</si>
  <si>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</si>
  <si>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</si>
  <si>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</si>
  <si>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</si>
  <si>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</si>
  <si>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</si>
  <si>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</si>
  <si>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</si>
  <si>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</si>
  <si>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</si>
  <si>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</si>
  <si>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</si>
  <si>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</si>
  <si>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</si>
  <si>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</si>
  <si>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</si>
  <si>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</si>
  <si>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</si>
  <si>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</si>
  <si>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</si>
  <si>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</si>
  <si>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</si>
  <si>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</si>
  <si>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</si>
  <si>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</si>
  <si>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</si>
  <si>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</si>
  <si>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</si>
  <si>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</si>
  <si>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</si>
  <si>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</si>
  <si>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</si>
  <si>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</si>
  <si>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</si>
  <si>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</si>
  <si>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</si>
  <si>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</si>
  <si>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</si>
  <si>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</si>
  <si>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</si>
  <si>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</si>
  <si>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</si>
  <si>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</si>
  <si>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</si>
  <si>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</si>
  <si>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</si>
  <si>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</si>
  <si>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</si>
  <si>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</si>
  <si>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</si>
  <si>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</si>
  <si>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</si>
  <si>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</si>
  <si>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</si>
  <si>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</si>
  <si>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</si>
  <si>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</si>
  <si>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</si>
  <si>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</si>
  <si>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</si>
  <si>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</si>
  <si>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</si>
  <si>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</si>
  <si>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</si>
  <si>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</si>
  <si>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</si>
  <si>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</si>
  <si>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</si>
  <si>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</si>
  <si>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</si>
  <si>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</si>
  <si>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</si>
  <si>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</si>
  <si>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</si>
  <si>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</si>
  <si>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</si>
  <si>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</si>
  <si>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</si>
  <si>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</si>
  <si>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</si>
  <si>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</si>
  <si>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</si>
  <si>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</si>
  <si>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</si>
  <si>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</si>
  <si>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</si>
  <si>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</si>
  <si>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</si>
  <si>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</si>
  <si>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</si>
  <si>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</si>
  <si>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</si>
  <si>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</si>
  <si>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</si>
  <si>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</si>
  <si>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</si>
  <si>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</si>
  <si>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</si>
  <si>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</si>
  <si>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</si>
  <si>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</si>
  <si>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</si>
  <si>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</si>
  <si>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</si>
  <si>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</si>
  <si>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</si>
  <si>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</si>
  <si>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</si>
  <si>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</si>
  <si>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</si>
  <si>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</si>
  <si>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</si>
  <si>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</si>
  <si>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</si>
  <si>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</si>
  <si>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</si>
  <si>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</si>
  <si>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</si>
  <si>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</si>
  <si>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</si>
  <si>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</si>
  <si>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</si>
  <si>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</si>
  <si>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</si>
  <si>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</si>
  <si>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</si>
  <si>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</si>
  <si>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</si>
  <si>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</si>
  <si>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</si>
  <si>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</si>
  <si>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</si>
  <si>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</si>
  <si>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</si>
  <si>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</si>
  <si>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</si>
  <si>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</si>
  <si>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</si>
  <si>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</si>
  <si>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</si>
  <si>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</si>
  <si>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</si>
  <si>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</si>
  <si>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</si>
  <si>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</si>
  <si>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</si>
  <si>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</si>
  <si>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</si>
  <si>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</si>
  <si>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</si>
  <si>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</si>
  <si>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</si>
  <si>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</si>
  <si>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</si>
  <si>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</si>
  <si>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</si>
  <si>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</si>
  <si>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</si>
  <si>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</si>
  <si>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</si>
  <si>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</si>
  <si>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</si>
  <si>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</si>
  <si>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</si>
  <si>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</si>
  <si>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</si>
  <si>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</si>
  <si>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</si>
  <si>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</si>
  <si>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</si>
  <si>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</si>
  <si>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</si>
  <si>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</si>
  <si>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</si>
  <si>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</si>
  <si>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</si>
  <si>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</si>
  <si>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</si>
  <si>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</si>
  <si>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</si>
  <si>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</si>
  <si>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</si>
  <si>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</si>
  <si>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</si>
  <si>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</si>
  <si>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</si>
  <si>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</si>
  <si>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</si>
  <si>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</si>
  <si>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</si>
  <si>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</si>
  <si>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</si>
  <si>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</si>
  <si>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</si>
  <si>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</si>
  <si>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</si>
  <si>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</si>
  <si>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</si>
  <si>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</si>
  <si>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</si>
  <si>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</si>
  <si>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</si>
  <si>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</si>
  <si>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</si>
  <si>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</si>
  <si>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</si>
  <si>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</si>
  <si>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</si>
  <si>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</si>
  <si>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</si>
  <si>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</si>
  <si>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</si>
  <si>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</si>
  <si>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</si>
  <si>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</si>
  <si>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</si>
  <si>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</si>
  <si>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</si>
  <si>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</si>
  <si>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</si>
  <si>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</si>
  <si>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</si>
  <si>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</si>
  <si>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</si>
  <si>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</si>
  <si>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</si>
  <si>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</si>
  <si>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</si>
  <si>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</si>
  <si>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</si>
  <si>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</si>
  <si>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</si>
  <si>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</si>
  <si>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</si>
  <si>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</si>
  <si>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</si>
  <si>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</si>
  <si>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</si>
  <si>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</si>
  <si>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</si>
  <si>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</si>
  <si>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</si>
  <si>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</si>
  <si>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</si>
  <si>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</si>
  <si>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</si>
  <si>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</si>
  <si>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</si>
  <si>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</si>
  <si>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</si>
  <si>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</si>
  <si>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</si>
  <si>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</si>
  <si>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</si>
  <si>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</si>
  <si>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</si>
  <si>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</si>
  <si>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</si>
  <si>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</si>
  <si>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</si>
  <si>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</si>
  <si>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</si>
  <si>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</si>
  <si>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</si>
  <si>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</si>
  <si>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</si>
  <si>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</si>
  <si>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</si>
  <si>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</si>
  <si>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</si>
  <si>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</si>
  <si>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</si>
  <si>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</si>
  <si>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</si>
  <si>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</si>
  <si>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</si>
  <si>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</si>
  <si>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</si>
  <si>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</si>
  <si>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</si>
  <si>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</si>
  <si>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</si>
  <si>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</si>
  <si>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</si>
  <si>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</si>
  <si>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</si>
  <si>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</si>
  <si>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</si>
  <si>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</si>
  <si>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</si>
  <si>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</si>
  <si>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</si>
  <si>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</si>
  <si>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</si>
  <si>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</si>
  <si>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</si>
  <si>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</si>
  <si>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</si>
  <si>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</si>
  <si>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</si>
  <si>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</si>
  <si>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</si>
  <si>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</si>
  <si>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</si>
  <si>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</si>
  <si>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</si>
  <si>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</si>
  <si>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</si>
  <si>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</si>
  <si>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</si>
  <si>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</si>
  <si>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</si>
  <si>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</si>
  <si>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</si>
  <si>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</si>
  <si>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</si>
  <si>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</si>
  <si>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</si>
  <si>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</si>
  <si>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</si>
  <si>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</si>
  <si>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</si>
  <si>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</si>
  <si>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</si>
  <si>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</si>
  <si>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</si>
  <si>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</si>
  <si>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</si>
  <si>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</si>
  <si>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</si>
  <si>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</si>
  <si>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</si>
  <si>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</si>
  <si>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</si>
  <si>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</si>
  <si>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</si>
  <si>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</si>
  <si>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</si>
  <si>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</si>
  <si>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</si>
  <si>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</si>
  <si>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</si>
  <si>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</si>
  <si>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</si>
  <si>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</si>
  <si>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</si>
  <si>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</si>
  <si>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</si>
  <si>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</si>
  <si>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</si>
  <si>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</si>
  <si>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</si>
  <si>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</si>
  <si>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</si>
  <si>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</si>
  <si>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</si>
  <si>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</si>
  <si>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</si>
  <si>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</si>
  <si>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</si>
  <si>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</si>
  <si>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</si>
  <si>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</si>
  <si>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</si>
  <si>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</si>
  <si>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</si>
  <si>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</si>
  <si>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</si>
  <si>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</si>
  <si>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</si>
  <si>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</si>
  <si>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</si>
  <si>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</si>
  <si>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</si>
  <si>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</si>
  <si>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</si>
  <si>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</si>
  <si>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</si>
  <si>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</si>
  <si>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</si>
  <si>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</si>
  <si>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</si>
  <si>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</si>
  <si>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</si>
  <si>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</si>
  <si>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</si>
  <si>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</si>
  <si>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</si>
  <si>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</si>
  <si>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</si>
  <si>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</si>
  <si>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</si>
  <si>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</si>
  <si>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</si>
  <si>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</si>
  <si>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</si>
  <si>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</si>
  <si>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</si>
  <si>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</si>
  <si>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</si>
  <si>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</si>
  <si>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</si>
  <si>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</si>
  <si>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</si>
  <si>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</si>
  <si>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</si>
  <si>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</si>
  <si>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</si>
  <si>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</si>
  <si>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</si>
  <si>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</si>
  <si>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</si>
  <si>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</si>
  <si>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</si>
  <si>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</si>
  <si>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</si>
  <si>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</si>
  <si>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</si>
  <si>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</si>
  <si>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</si>
  <si>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</si>
  <si>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</si>
  <si>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</si>
  <si>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</si>
  <si>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</si>
  <si>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</si>
  <si>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</si>
  <si>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</si>
  <si>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</si>
  <si>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</si>
  <si>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</si>
  <si>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</si>
  <si>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</si>
  <si>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</si>
  <si>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</si>
  <si>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</si>
  <si>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</si>
  <si>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</si>
  <si>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</si>
  <si>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</si>
  <si>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</si>
  <si>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</si>
  <si>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</si>
  <si>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</si>
  <si>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</si>
  <si>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</si>
  <si>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</si>
  <si>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</si>
  <si>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</si>
  <si>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</si>
  <si>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</si>
  <si>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</si>
  <si>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</si>
  <si>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</si>
  <si>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</si>
  <si>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</si>
  <si>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</si>
  <si>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</si>
  <si>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</si>
  <si>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</si>
  <si>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</si>
  <si>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</si>
  <si>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</si>
  <si>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</si>
  <si>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</si>
  <si>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</si>
  <si>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</si>
  <si>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</si>
  <si>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</si>
  <si>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</si>
  <si>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</si>
  <si>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</si>
  <si>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</si>
  <si>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</si>
  <si>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</si>
  <si>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</si>
  <si>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</si>
  <si>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</si>
  <si>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</si>
  <si>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</si>
  <si>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</si>
  <si>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</si>
  <si>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</si>
  <si>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</si>
  <si>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</si>
  <si>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</si>
  <si>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</si>
  <si>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</si>
  <si>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</si>
  <si>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</si>
  <si>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</si>
  <si>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</si>
  <si>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</si>
  <si>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</si>
  <si>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</si>
  <si>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</si>
  <si>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</si>
  <si>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</si>
  <si>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</si>
  <si>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</si>
  <si>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</si>
  <si>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</si>
  <si>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</si>
  <si>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</si>
  <si>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</si>
  <si>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</si>
  <si>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</si>
  <si>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</si>
  <si>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</si>
  <si>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</si>
  <si>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</si>
  <si>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</si>
  <si>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</si>
  <si>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</si>
  <si>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</si>
  <si>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</si>
  <si>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</si>
  <si>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</si>
  <si>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</si>
  <si>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</si>
  <si>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</si>
  <si>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</si>
  <si>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</si>
  <si>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</si>
  <si>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</si>
  <si>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</si>
  <si>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</si>
  <si>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</si>
  <si>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</si>
  <si>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</si>
  <si>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</si>
  <si>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</si>
  <si>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</si>
  <si>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</si>
  <si>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</si>
  <si>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</si>
  <si>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</si>
  <si>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</si>
  <si>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</si>
  <si>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</si>
  <si>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</si>
  <si>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</si>
  <si>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</si>
  <si>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</si>
  <si>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</si>
  <si>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</si>
  <si>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</si>
  <si>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</si>
  <si>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</si>
  <si>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</si>
  <si>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</si>
  <si>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</si>
  <si>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</si>
  <si>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</si>
  <si>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</si>
  <si>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</si>
  <si>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</si>
  <si>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</si>
  <si>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</si>
  <si>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</si>
  <si>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</si>
  <si>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</si>
  <si>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</si>
  <si>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</si>
  <si>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</si>
  <si>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</si>
  <si>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</si>
  <si>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</si>
  <si>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</si>
  <si>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</si>
  <si>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</si>
  <si>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</si>
  <si>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</si>
  <si>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</si>
  <si>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</si>
  <si>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</si>
  <si>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</si>
  <si>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</si>
  <si>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</si>
  <si>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</si>
  <si>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</si>
  <si>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</si>
  <si>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</si>
  <si>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</si>
  <si>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</si>
  <si>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</si>
  <si>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</si>
  <si>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</si>
  <si>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</si>
  <si>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</si>
  <si>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</si>
  <si>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</si>
  <si>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</si>
  <si>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</si>
  <si>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</si>
  <si>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</si>
  <si>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</si>
  <si>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</si>
  <si>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</si>
  <si>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</si>
  <si>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</si>
  <si>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</si>
  <si>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</si>
  <si>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</si>
  <si>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</si>
  <si>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</si>
  <si>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</si>
  <si>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</si>
  <si>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</si>
  <si>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</si>
  <si>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</si>
  <si>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</si>
  <si>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</si>
  <si>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</si>
  <si>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</si>
  <si>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</si>
  <si>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</si>
  <si>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</si>
  <si>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</si>
  <si>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</si>
  <si>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</si>
  <si>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</si>
  <si>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</si>
  <si>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</si>
  <si>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</si>
  <si>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</si>
  <si>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</si>
  <si>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</si>
  <si>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</si>
  <si>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</si>
  <si>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</si>
  <si>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</si>
  <si>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</si>
  <si>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</si>
  <si>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</si>
  <si>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</si>
  <si>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</si>
  <si>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</si>
  <si>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</si>
  <si>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</si>
  <si>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</si>
  <si>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</si>
  <si>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</si>
  <si>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</si>
  <si>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</si>
  <si>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</si>
  <si>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</si>
  <si>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</si>
  <si>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</si>
  <si>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</si>
  <si>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</si>
  <si>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</si>
  <si>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</si>
  <si>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</si>
  <si>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</si>
  <si>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</si>
  <si>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</si>
  <si>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</si>
  <si>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</si>
  <si>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</si>
  <si>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</si>
  <si>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</si>
  <si>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</si>
  <si>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</si>
  <si>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</si>
  <si>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</si>
  <si>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</si>
  <si>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</si>
  <si>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</si>
  <si>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</si>
  <si>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</si>
  <si>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</si>
  <si>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</si>
  <si>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</si>
  <si>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</si>
  <si>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</si>
  <si>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</si>
  <si>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</si>
  <si>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</si>
  <si>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</si>
  <si>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</si>
  <si>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</si>
  <si>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</si>
  <si>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</si>
  <si>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</si>
  <si>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</si>
  <si>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</si>
  <si>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</si>
  <si>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</si>
  <si>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</si>
  <si>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</si>
  <si>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</si>
  <si>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</si>
  <si>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</si>
  <si>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</si>
  <si>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</si>
  <si>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</si>
  <si>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</si>
  <si>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</si>
  <si>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</si>
  <si>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</si>
  <si>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</si>
  <si>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</si>
  <si>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</si>
  <si>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</si>
  <si>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</si>
  <si>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</si>
  <si>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</si>
  <si>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</si>
  <si>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</si>
  <si>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</si>
  <si>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</si>
  <si>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</si>
  <si>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</si>
  <si>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</si>
  <si>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</si>
  <si>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</si>
  <si>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</si>
  <si>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</si>
  <si>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</si>
  <si>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</si>
  <si>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</si>
  <si>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</si>
  <si>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</si>
  <si>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</si>
  <si>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</si>
  <si>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</si>
  <si>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</si>
  <si>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</si>
  <si>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</si>
  <si>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</si>
  <si>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</si>
  <si>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</si>
  <si>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</si>
  <si>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</si>
  <si>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</si>
  <si>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</si>
  <si>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</si>
  <si>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</si>
  <si>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</si>
  <si>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</si>
  <si>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</si>
  <si>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</si>
  <si>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</si>
  <si>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</si>
  <si>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</si>
  <si>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</si>
  <si>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</si>
  <si>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</si>
  <si>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</si>
  <si>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</si>
  <si>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</si>
  <si>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</si>
  <si>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</si>
  <si>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</si>
  <si>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</si>
  <si>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</si>
  <si>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</si>
  <si>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</si>
  <si>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</si>
  <si>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</si>
  <si>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</si>
  <si>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</si>
  <si>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</si>
  <si>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</si>
  <si>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</si>
  <si>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</si>
  <si>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</si>
  <si>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</si>
  <si>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</si>
  <si>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</si>
  <si>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</si>
  <si>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</si>
  <si>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</si>
  <si>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</si>
  <si>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</si>
  <si>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</si>
  <si>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</si>
  <si>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</si>
  <si>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</si>
  <si>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</si>
  <si>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</si>
  <si>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</si>
  <si>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</si>
  <si>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</si>
  <si>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</si>
  <si>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</si>
  <si>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</si>
  <si>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</si>
  <si>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</si>
  <si>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</si>
  <si>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</si>
  <si>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</si>
  <si>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</si>
  <si>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</si>
  <si>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</si>
  <si>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</si>
  <si>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</si>
  <si>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</si>
  <si>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</si>
  <si>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</si>
  <si>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</si>
  <si>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</si>
  <si>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</si>
  <si>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</si>
  <si>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</si>
  <si>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</si>
  <si>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</si>
  <si>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</si>
  <si>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</si>
  <si>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</si>
  <si>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</si>
  <si>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</si>
  <si>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</si>
  <si>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</si>
  <si>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</si>
  <si>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</si>
  <si>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</si>
  <si>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</si>
  <si>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</si>
  <si>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</si>
  <si>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</si>
  <si>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</si>
  <si>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</si>
  <si>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</si>
  <si>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</si>
  <si>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</si>
  <si>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</si>
  <si>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</si>
  <si>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</si>
  <si>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</si>
  <si>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</si>
  <si>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</si>
  <si>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</si>
  <si>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</si>
  <si>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</si>
  <si>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</si>
  <si>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</si>
  <si>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</si>
  <si>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</si>
  <si>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</si>
  <si>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</si>
  <si>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</si>
  <si>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</si>
  <si>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</si>
  <si>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</si>
  <si>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</si>
  <si>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</si>
  <si>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</si>
  <si>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</si>
  <si>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</si>
  <si>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</si>
  <si>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</si>
  <si>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</si>
  <si>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</si>
  <si>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</si>
  <si>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</si>
  <si>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</si>
  <si>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</si>
  <si>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</si>
  <si>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</si>
  <si>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</si>
  <si>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</si>
  <si>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</si>
  <si>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</si>
  <si>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</si>
  <si>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</si>
  <si>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</si>
  <si>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</si>
  <si>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</si>
  <si>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</si>
  <si>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</si>
  <si>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</si>
  <si>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</si>
  <si>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</si>
  <si>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</si>
  <si>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</si>
  <si>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</si>
  <si>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</si>
  <si>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</si>
  <si>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</si>
  <si>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</si>
  <si>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</si>
  <si>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</si>
  <si>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</si>
  <si>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</si>
  <si>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</si>
  <si>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</si>
  <si>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</si>
  <si>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</si>
  <si>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</si>
  <si>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</si>
  <si>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</si>
  <si>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</si>
  <si>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</si>
  <si>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</si>
  <si>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</si>
  <si>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</si>
  <si>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</si>
  <si>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</si>
  <si>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</si>
  <si>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</si>
  <si>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</si>
  <si>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</si>
  <si>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</si>
  <si>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</si>
  <si>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</si>
  <si>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</si>
  <si>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</si>
  <si>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</si>
  <si>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</si>
  <si>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</si>
  <si>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</si>
  <si>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</si>
  <si>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</si>
  <si>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</si>
  <si>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</si>
  <si>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</si>
  <si>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</si>
  <si>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</si>
  <si>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</si>
  <si>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</si>
  <si>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</si>
  <si>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</si>
  <si>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</si>
  <si>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</si>
  <si>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</si>
  <si>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</si>
  <si>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</si>
  <si>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</si>
  <si>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</si>
  <si>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</si>
  <si>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</si>
  <si>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</si>
  <si>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</si>
  <si>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</si>
  <si>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</si>
  <si>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</si>
  <si>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</si>
  <si>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</si>
  <si>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</si>
  <si>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</si>
  <si>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</si>
  <si>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</si>
  <si>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</si>
  <si>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</si>
  <si>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</si>
  <si>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</si>
  <si>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</si>
  <si>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</si>
  <si>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</si>
  <si>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</si>
  <si>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</si>
  <si>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</si>
  <si>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</si>
  <si>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</si>
  <si>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</si>
  <si>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</si>
  <si>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</si>
  <si>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</si>
  <si>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</si>
  <si>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</si>
  <si>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</si>
  <si>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</si>
  <si>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</si>
  <si>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</si>
  <si>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</si>
  <si>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</si>
  <si>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</si>
  <si>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</si>
  <si>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</si>
  <si>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</si>
  <si>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</si>
  <si>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</si>
  <si>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</si>
  <si>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</si>
  <si>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</si>
  <si>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</si>
  <si>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</si>
  <si>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</si>
  <si>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</si>
  <si>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</si>
  <si>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</si>
  <si>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</si>
  <si>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</si>
  <si>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</si>
  <si>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</si>
  <si>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</si>
  <si>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</si>
  <si>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</si>
  <si>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</si>
  <si>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</si>
  <si>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</si>
  <si>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</si>
  <si>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</si>
  <si>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</si>
  <si>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</si>
  <si>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</si>
  <si>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</si>
  <si>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</si>
  <si>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</si>
  <si>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</si>
  <si>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</si>
  <si>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</si>
  <si>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</si>
  <si>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</si>
  <si>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</si>
  <si>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</si>
  <si>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</si>
  <si>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</si>
  <si>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</si>
  <si>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</si>
  <si>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</si>
  <si>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</si>
  <si>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</si>
  <si>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</si>
  <si>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</si>
  <si>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</si>
  <si>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</si>
  <si>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</si>
  <si>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</si>
  <si>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</si>
  <si>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</si>
  <si>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</si>
  <si>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</si>
  <si>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</si>
  <si>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</si>
  <si>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</si>
  <si>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</si>
  <si>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</si>
  <si>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</si>
  <si>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</si>
  <si>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</si>
  <si>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</si>
  <si>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</si>
  <si>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</si>
  <si>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</si>
  <si>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</si>
  <si>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</si>
  <si>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</si>
  <si>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</si>
  <si>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</si>
  <si>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</si>
  <si>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</si>
  <si>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</si>
  <si>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</si>
  <si>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</si>
  <si>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</si>
  <si>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</si>
  <si>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</si>
  <si>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</si>
  <si>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</si>
  <si>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</si>
  <si>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</si>
  <si>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</si>
  <si>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</si>
  <si>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</si>
  <si>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</si>
  <si>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</si>
  <si>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</si>
  <si>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</si>
  <si>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</si>
  <si>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</si>
  <si>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</si>
  <si>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</si>
  <si>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</si>
  <si>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</si>
  <si>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</si>
  <si>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</si>
  <si>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</si>
  <si>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</si>
  <si>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</si>
  <si>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</si>
  <si>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</si>
  <si>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</si>
  <si>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</si>
  <si>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</si>
  <si>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</si>
  <si>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</si>
  <si>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</si>
  <si>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</si>
  <si>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</si>
  <si>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</si>
  <si>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</si>
  <si>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</si>
  <si>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</si>
  <si>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</si>
  <si>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</si>
  <si>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</si>
  <si>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</si>
  <si>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</si>
  <si>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</si>
  <si>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</si>
  <si>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</si>
  <si>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</si>
  <si>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</si>
  <si>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</si>
  <si>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</si>
  <si>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</si>
  <si>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</si>
  <si>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</si>
  <si>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</si>
  <si>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</si>
  <si>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</si>
  <si>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</si>
  <si>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</si>
  <si>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</si>
  <si>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</si>
  <si>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</si>
  <si>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</si>
  <si>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</si>
  <si>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</si>
  <si>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</si>
  <si>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</si>
  <si>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</si>
  <si>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</si>
  <si>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</si>
  <si>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</si>
  <si>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</si>
  <si>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</si>
  <si>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</si>
  <si>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</si>
  <si>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</si>
  <si>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</si>
  <si>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</si>
  <si>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</si>
  <si>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</si>
  <si>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</si>
  <si>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</si>
  <si>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</si>
  <si>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</si>
  <si>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</si>
  <si>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</si>
  <si>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</si>
  <si>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</si>
  <si>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</si>
  <si>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</si>
  <si>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</si>
  <si>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</si>
  <si>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</si>
  <si>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</si>
  <si>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</si>
  <si>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</si>
  <si>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</si>
  <si>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</si>
  <si>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</si>
  <si>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</si>
  <si>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</si>
  <si>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</si>
  <si>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</si>
  <si>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</si>
  <si>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</si>
  <si>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</si>
  <si>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</si>
  <si>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</si>
  <si>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</si>
  <si>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</si>
  <si>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</si>
  <si>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</si>
  <si>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</si>
  <si>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</si>
  <si>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</si>
  <si>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</si>
  <si>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</si>
  <si>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</si>
  <si>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</si>
  <si>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</si>
  <si>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</si>
  <si>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</si>
  <si>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</si>
  <si>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</si>
  <si>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</si>
  <si>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</si>
  <si>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</si>
  <si>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</si>
  <si>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</si>
  <si>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</si>
  <si>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</si>
  <si>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</si>
  <si>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</si>
  <si>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</si>
  <si>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</si>
  <si>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</si>
  <si>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</si>
  <si>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</si>
  <si>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</si>
  <si>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</si>
  <si>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</si>
  <si>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</si>
  <si>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</si>
  <si>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</si>
  <si>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</si>
  <si>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</si>
  <si>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</si>
  <si>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</si>
  <si>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</si>
  <si>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</si>
  <si>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</si>
  <si>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</si>
  <si>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</si>
  <si>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</si>
  <si>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</si>
  <si>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</si>
  <si>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</si>
  <si>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</si>
  <si>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</si>
  <si>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</si>
  <si>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</si>
  <si>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</si>
  <si>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</si>
  <si>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</si>
  <si>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</si>
  <si>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</si>
  <si>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</si>
  <si>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</si>
  <si>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</si>
  <si>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</si>
  <si>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</si>
  <si>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</si>
  <si>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</si>
  <si>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</si>
  <si>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</si>
  <si>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</si>
  <si>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</si>
  <si>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</si>
  <si>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</si>
  <si>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</si>
  <si>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</si>
  <si>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</si>
  <si>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</si>
  <si>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</si>
  <si>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</si>
  <si>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</si>
  <si>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</si>
  <si>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</si>
  <si>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</si>
  <si>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</si>
  <si>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</si>
  <si>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</si>
  <si>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</si>
  <si>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</si>
  <si>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</si>
  <si>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</si>
  <si>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</si>
  <si>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</si>
  <si>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</si>
  <si>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</si>
  <si>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</si>
  <si>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</si>
  <si>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</si>
  <si>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</si>
  <si>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</si>
  <si>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</si>
  <si>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</si>
  <si>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</si>
  <si>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</si>
  <si>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</si>
  <si>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</si>
  <si>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</si>
  <si>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</si>
  <si>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</si>
  <si>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</si>
  <si>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</si>
  <si>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</si>
  <si>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</si>
  <si>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</si>
  <si>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</si>
  <si>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</si>
  <si>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</si>
  <si>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</si>
  <si>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</si>
  <si>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</si>
  <si>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</si>
  <si>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</si>
  <si>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</si>
  <si>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</si>
  <si>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</si>
  <si>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</si>
  <si>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</si>
  <si>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</si>
  <si>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</si>
  <si>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</si>
  <si>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</si>
  <si>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</si>
  <si>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</si>
  <si>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</si>
  <si>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</si>
  <si>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</si>
  <si>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</si>
  <si>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</si>
  <si>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</si>
  <si>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</si>
  <si>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</si>
  <si>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</si>
  <si>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</si>
  <si>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</si>
  <si>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</si>
  <si>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</si>
  <si>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</si>
  <si>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</si>
  <si>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</si>
  <si>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</si>
  <si>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</si>
  <si>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</si>
  <si>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</si>
  <si>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</si>
  <si>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</si>
  <si>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</si>
  <si>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</si>
  <si>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</si>
  <si>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</si>
  <si>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</si>
  <si>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</si>
  <si>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</si>
  <si>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</si>
  <si>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</si>
  <si>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</si>
  <si>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</si>
  <si>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</si>
  <si>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</si>
  <si>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</si>
  <si>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</si>
  <si>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</si>
  <si>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</si>
  <si>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</si>
  <si>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</si>
  <si>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</si>
  <si>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</si>
  <si>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</si>
  <si>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</si>
  <si>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</si>
  <si>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</si>
  <si>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</si>
  <si>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</si>
  <si>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</si>
  <si>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</si>
  <si>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</si>
  <si>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</si>
  <si>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</si>
  <si>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</si>
  <si>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</si>
  <si>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</si>
  <si>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</si>
  <si>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</si>
  <si>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</si>
  <si>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</si>
  <si>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</si>
  <si>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</si>
  <si>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</si>
  <si>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</si>
  <si>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</si>
  <si>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</si>
  <si>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</si>
  <si>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</si>
  <si>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</si>
  <si>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</si>
  <si>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</si>
  <si>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</si>
  <si>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</si>
  <si>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</si>
  <si>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</si>
  <si>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</si>
  <si>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</si>
  <si>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</si>
  <si>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</si>
  <si>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</si>
  <si>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</si>
  <si>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</si>
  <si>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</si>
  <si>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</si>
  <si>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</si>
  <si>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</si>
  <si>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</si>
  <si>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</si>
  <si>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</si>
  <si>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</si>
  <si>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</si>
  <si>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</si>
  <si>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</si>
  <si>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</si>
  <si>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</si>
  <si>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</si>
  <si>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</si>
  <si>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</si>
  <si>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</si>
  <si>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</si>
  <si>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</si>
  <si>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</si>
  <si>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</si>
  <si>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</si>
  <si>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</si>
  <si>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</si>
  <si>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</si>
  <si>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</si>
  <si>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</si>
  <si>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</si>
  <si>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</si>
  <si>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</si>
  <si>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</si>
  <si>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</si>
  <si>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</si>
  <si>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</si>
  <si>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</si>
  <si>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</si>
  <si>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</si>
  <si>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</si>
  <si>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</si>
  <si>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</si>
  <si>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</si>
  <si>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</si>
  <si>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</si>
  <si>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</si>
  <si>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</si>
  <si>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</si>
  <si>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</si>
  <si>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</si>
  <si>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</si>
  <si>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</si>
  <si>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</si>
  <si>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</si>
  <si>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</si>
  <si>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</si>
  <si>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</si>
  <si>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</si>
  <si>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</si>
  <si>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</si>
  <si>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</si>
  <si>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</si>
  <si>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</si>
  <si>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</si>
  <si>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</si>
  <si>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</si>
  <si>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</si>
  <si>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</si>
  <si>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</si>
  <si>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</si>
  <si>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</si>
  <si>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</si>
  <si>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</si>
  <si>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</si>
  <si>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</si>
  <si>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</si>
  <si>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</si>
  <si>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</si>
  <si>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</si>
  <si>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</si>
  <si>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</si>
  <si>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</si>
  <si>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</si>
  <si>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</si>
  <si>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</si>
  <si>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</si>
  <si>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</si>
  <si>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</si>
  <si>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</si>
  <si>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</si>
  <si>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</si>
  <si>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</si>
  <si>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</si>
  <si>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</si>
  <si>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</si>
  <si>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</si>
  <si>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</si>
  <si>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</si>
  <si>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</si>
  <si>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</si>
  <si>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</si>
  <si>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</si>
  <si>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</si>
  <si>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</si>
  <si>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</si>
  <si>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</si>
  <si>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</si>
  <si>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</si>
  <si>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</si>
  <si>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</si>
  <si>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</si>
  <si>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</si>
  <si>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</si>
  <si>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</si>
  <si>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</si>
  <si>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</si>
  <si>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</si>
  <si>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</si>
  <si>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</si>
  <si>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</si>
  <si>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</si>
  <si>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</si>
  <si>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</si>
  <si>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</si>
  <si>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</si>
  <si>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</si>
  <si>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</si>
  <si>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</si>
  <si>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</si>
  <si>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</si>
  <si>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</si>
  <si>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</si>
  <si>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</si>
  <si>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</si>
  <si>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</si>
  <si>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</si>
  <si>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</si>
  <si>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</si>
  <si>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</si>
  <si>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</si>
  <si>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</si>
  <si>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</si>
  <si>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</si>
  <si>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</si>
  <si>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</si>
  <si>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</si>
  <si>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</si>
  <si>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</si>
  <si>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</si>
  <si>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</si>
  <si>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</si>
  <si>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</si>
  <si>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</si>
  <si>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</si>
  <si>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</si>
  <si>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</si>
  <si>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</si>
  <si>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</si>
  <si>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</si>
  <si>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</si>
  <si>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</si>
  <si>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</si>
  <si>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</si>
  <si>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</si>
  <si>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</si>
  <si>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</si>
  <si>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</si>
  <si>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</si>
  <si>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</si>
  <si>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</si>
  <si>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</si>
  <si>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</si>
  <si>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</si>
  <si>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</si>
  <si>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</si>
  <si>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</si>
  <si>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</si>
  <si>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</si>
  <si>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</si>
  <si>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</si>
  <si>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</si>
  <si>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</si>
  <si>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</si>
  <si>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</si>
  <si>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</si>
  <si>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</si>
  <si>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</si>
  <si>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</si>
  <si>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</si>
  <si>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</si>
  <si>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</si>
  <si>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</si>
  <si>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</si>
  <si>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</si>
  <si>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</si>
  <si>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</si>
  <si>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</si>
  <si>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</si>
  <si>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</si>
  <si>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</si>
  <si>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</si>
  <si>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</si>
  <si>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</si>
  <si>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</si>
  <si>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</si>
  <si>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</si>
  <si>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</si>
  <si>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</si>
  <si>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</si>
  <si>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</si>
  <si>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</si>
  <si>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</si>
  <si>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</si>
  <si>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</si>
  <si>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</si>
  <si>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</si>
  <si>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</si>
  <si>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</si>
  <si>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</si>
  <si>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</si>
  <si>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</si>
  <si>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</si>
  <si>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</si>
  <si>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</si>
  <si>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</si>
  <si>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</si>
  <si>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</si>
  <si>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</si>
  <si>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</si>
  <si>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</si>
  <si>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</si>
  <si>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</si>
  <si>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</si>
  <si>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</si>
  <si>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</si>
  <si>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</si>
  <si>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</si>
  <si>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</si>
  <si>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</si>
  <si>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</si>
  <si>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</si>
  <si>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</si>
  <si>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</si>
  <si>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</si>
  <si>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</si>
  <si>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</si>
  <si>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</si>
  <si>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</si>
  <si>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</si>
  <si>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</si>
  <si>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</si>
  <si>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</si>
  <si>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</si>
  <si>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</si>
  <si>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</si>
  <si>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</si>
  <si>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</si>
  <si>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</si>
  <si>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</si>
  <si>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</si>
  <si>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</si>
  <si>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</si>
  <si>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</si>
  <si>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</si>
  <si>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</si>
  <si>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</si>
  <si>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</si>
  <si>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</si>
  <si>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</si>
  <si>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</si>
  <si>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</si>
  <si>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</si>
  <si>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</si>
  <si>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</si>
  <si>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</si>
  <si>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</si>
  <si>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</si>
  <si>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</si>
  <si>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</si>
  <si>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</si>
  <si>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</si>
  <si>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</si>
  <si>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</si>
  <si>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</si>
  <si>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</si>
  <si>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</si>
  <si>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</si>
  <si>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</si>
  <si>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</si>
  <si>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</si>
  <si>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</si>
  <si>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</si>
  <si>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</si>
  <si>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</si>
  <si>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</si>
  <si>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</si>
  <si>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</si>
  <si>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</si>
  <si>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</si>
  <si>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</si>
  <si>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</si>
  <si>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</si>
  <si>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</si>
  <si>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</si>
  <si>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</si>
  <si>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</si>
  <si>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</si>
  <si>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</si>
  <si>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</si>
  <si>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</si>
  <si>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</si>
  <si>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</si>
  <si>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</si>
  <si>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</si>
  <si>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</si>
  <si>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</si>
  <si>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</si>
  <si>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</si>
  <si>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</si>
  <si>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</si>
  <si>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</si>
  <si>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</si>
  <si>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</si>
  <si>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</si>
  <si>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</si>
  <si>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</si>
  <si>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</si>
  <si>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</si>
  <si>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</si>
  <si>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</si>
  <si>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</si>
  <si>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</si>
  <si>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</si>
  <si>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</si>
  <si>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</si>
  <si>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</si>
  <si>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</si>
  <si>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</si>
  <si>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</si>
  <si>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</si>
  <si>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</si>
  <si>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</si>
  <si>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</si>
  <si>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</si>
  <si>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</si>
  <si>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</si>
  <si>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</si>
  <si>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</si>
  <si>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</si>
  <si>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</si>
  <si>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</si>
  <si>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</si>
  <si>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</si>
  <si>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</si>
  <si>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</si>
  <si>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</si>
  <si>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</si>
  <si>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</si>
  <si>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</si>
  <si>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</si>
  <si>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</si>
  <si>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</si>
  <si>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</si>
  <si>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</si>
  <si>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</si>
  <si>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</si>
  <si>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</si>
  <si>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</si>
  <si>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</si>
  <si>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</si>
  <si>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</si>
  <si>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</si>
  <si>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</si>
  <si>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</si>
  <si>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</si>
  <si>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</si>
  <si>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</si>
  <si>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</si>
  <si>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</si>
  <si>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</si>
  <si>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</si>
  <si>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</si>
  <si>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</si>
  <si>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</si>
  <si>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</si>
  <si>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</si>
  <si>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</si>
  <si>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</si>
  <si>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</si>
  <si>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</si>
  <si>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</si>
  <si>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</si>
  <si>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</si>
  <si>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</si>
  <si>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</si>
  <si>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</si>
  <si>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</si>
  <si>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</si>
  <si>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</si>
  <si>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</si>
  <si>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</si>
  <si>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</si>
  <si>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</si>
  <si>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</si>
  <si>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</si>
  <si>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</si>
  <si>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</si>
  <si>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</si>
  <si>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</si>
  <si>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</si>
  <si>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</si>
  <si>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</si>
  <si>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</si>
  <si>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</si>
  <si>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</si>
  <si>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</si>
  <si>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</si>
  <si>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</si>
  <si>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</si>
  <si>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</si>
  <si>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</si>
  <si>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</si>
  <si>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</si>
  <si>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</si>
  <si>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</si>
  <si>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</si>
  <si>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</si>
  <si>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</si>
  <si>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</si>
  <si>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</si>
  <si>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</si>
  <si>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</si>
  <si>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</si>
  <si>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</si>
  <si>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</si>
  <si>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</si>
  <si>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</si>
  <si>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</si>
  <si>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</si>
  <si>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</si>
  <si>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</si>
  <si>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</si>
  <si>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</si>
  <si>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</si>
  <si>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</si>
  <si>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</si>
  <si>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</si>
  <si>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</si>
  <si>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</si>
  <si>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</si>
  <si>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</si>
  <si>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</si>
  <si>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</si>
  <si>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</si>
  <si>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</si>
  <si>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</si>
  <si>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</si>
  <si>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</si>
  <si>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</si>
  <si>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</si>
  <si>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</si>
  <si>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</si>
  <si>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</si>
  <si>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</si>
  <si>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</si>
  <si>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</si>
  <si>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</si>
  <si>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</si>
  <si>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</si>
  <si>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</si>
  <si>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</si>
  <si>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</si>
  <si>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</si>
  <si>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</si>
  <si>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</si>
  <si>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</si>
  <si>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</si>
  <si>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</si>
  <si>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</si>
  <si>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</si>
  <si>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</si>
  <si>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</si>
  <si>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</si>
  <si>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</si>
  <si>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</si>
  <si>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</si>
  <si>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</si>
  <si>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</si>
  <si>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</si>
  <si>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</si>
  <si>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</si>
  <si>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</si>
  <si>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</si>
  <si>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</si>
  <si>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</si>
  <si>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</si>
  <si>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</si>
  <si>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</si>
  <si>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</si>
  <si>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</si>
  <si>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</si>
  <si>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</si>
  <si>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</si>
  <si>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</si>
  <si>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</si>
  <si>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</si>
  <si>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</si>
  <si>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</si>
  <si>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</si>
  <si>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</si>
  <si>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</si>
  <si>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</si>
  <si>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</si>
  <si>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</si>
  <si>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</si>
  <si>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</si>
  <si>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</si>
  <si>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</si>
  <si>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</si>
  <si>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</si>
  <si>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</si>
  <si>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</si>
  <si>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</si>
  <si>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</si>
  <si>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</si>
  <si>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</si>
  <si>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</si>
  <si>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</si>
  <si>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</si>
  <si>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</si>
  <si>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</si>
  <si>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</si>
  <si>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</si>
  <si>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</si>
  <si>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</si>
  <si>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</si>
  <si>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</si>
  <si>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</si>
  <si>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</si>
  <si>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</si>
  <si>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</si>
  <si>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</si>
  <si>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</si>
  <si>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</si>
  <si>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</si>
  <si>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</si>
  <si>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</si>
  <si>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</si>
  <si>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</si>
  <si>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</si>
  <si>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</si>
  <si>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</si>
  <si>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</si>
  <si>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</si>
  <si>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</si>
  <si>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</si>
  <si>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</si>
  <si>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</si>
  <si>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</si>
  <si>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</si>
  <si>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</si>
  <si>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</si>
  <si>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</si>
  <si>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</si>
  <si>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</si>
  <si>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</si>
  <si>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</si>
  <si>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</si>
  <si>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</si>
  <si>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</si>
  <si>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</si>
  <si>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</si>
  <si>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</si>
  <si>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</si>
  <si>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</si>
  <si>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</si>
  <si>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</si>
  <si>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</si>
  <si>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</si>
  <si>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</si>
  <si>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</si>
  <si>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</si>
  <si>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</si>
  <si>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</si>
  <si>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</si>
  <si>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</si>
  <si>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</si>
  <si>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</si>
  <si>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</si>
  <si>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</si>
  <si>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</si>
  <si>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</si>
  <si>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</si>
  <si>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</si>
  <si>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</si>
  <si>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</si>
  <si>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</si>
  <si>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</si>
  <si>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</si>
  <si>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</si>
  <si>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</si>
  <si>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</si>
  <si>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</si>
  <si>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</si>
  <si>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</si>
  <si>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</si>
  <si>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</si>
  <si>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</si>
  <si>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</si>
  <si>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</si>
  <si>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</si>
  <si>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</si>
  <si>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</si>
  <si>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</si>
  <si>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</si>
  <si>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</si>
  <si>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</si>
  <si>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</si>
  <si>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</si>
  <si>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</si>
  <si>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</si>
  <si>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</si>
  <si>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</si>
  <si>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</si>
  <si>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</si>
  <si>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</si>
  <si>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</si>
  <si>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</si>
  <si>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</si>
  <si>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</si>
  <si>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</si>
  <si>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</si>
  <si>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</si>
  <si>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</si>
  <si>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</si>
  <si>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</si>
  <si>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</si>
  <si>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</si>
  <si>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</si>
  <si>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</si>
  <si>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</si>
  <si>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</si>
  <si>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</si>
  <si>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</si>
  <si>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</si>
  <si>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</si>
  <si>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</si>
  <si>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</si>
  <si>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</si>
  <si>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</si>
  <si>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</si>
  <si>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</si>
  <si>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</si>
  <si>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</si>
  <si>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</si>
  <si>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</si>
  <si>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</si>
  <si>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</si>
  <si>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</si>
  <si>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</si>
  <si>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</si>
  <si>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</si>
  <si>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</si>
  <si>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</si>
  <si>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</si>
  <si>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</si>
  <si>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</si>
  <si>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</si>
  <si>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</si>
  <si>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</si>
  <si>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</si>
  <si>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</si>
  <si>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</si>
  <si>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</si>
  <si>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</si>
  <si>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</si>
  <si>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</si>
  <si>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</si>
  <si>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</si>
  <si>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</si>
  <si>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</si>
  <si>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</si>
  <si>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</si>
  <si>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</si>
  <si>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</si>
  <si>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</si>
  <si>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</si>
  <si>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</si>
  <si>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</si>
  <si>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</si>
  <si>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</si>
  <si>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</si>
  <si>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</si>
  <si>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</si>
  <si>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</si>
  <si>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</si>
  <si>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</si>
  <si>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</si>
  <si>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</si>
  <si>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</si>
  <si>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</si>
  <si>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</si>
  <si>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</si>
  <si>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</si>
  <si>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</si>
  <si>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</si>
  <si>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</si>
  <si>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</si>
  <si>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</si>
  <si>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</si>
  <si>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</si>
  <si>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</si>
  <si>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</si>
  <si>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</si>
  <si>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</si>
  <si>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</si>
  <si>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</si>
  <si>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</si>
  <si>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</si>
  <si>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</si>
  <si>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</si>
  <si>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</si>
  <si>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</si>
  <si>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</si>
  <si>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</si>
  <si>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</si>
  <si>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</si>
  <si>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</si>
  <si>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</si>
  <si>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</si>
  <si>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</si>
  <si>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</si>
  <si>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</si>
  <si>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</si>
  <si>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</si>
  <si>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</si>
  <si>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</si>
  <si>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</si>
  <si>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</si>
  <si>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</si>
  <si>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</si>
  <si>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</si>
  <si>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</si>
  <si>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</si>
  <si>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</si>
  <si>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</si>
  <si>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</si>
  <si>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</si>
  <si>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</si>
  <si>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</si>
  <si>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</si>
  <si>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</si>
  <si>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</si>
  <si>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</si>
  <si>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</si>
  <si>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</si>
  <si>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</si>
  <si>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</si>
  <si>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</si>
  <si>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</si>
  <si>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</si>
  <si>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</si>
  <si>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</si>
  <si>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</si>
  <si>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</si>
  <si>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</si>
  <si>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</si>
  <si>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</si>
  <si>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</si>
  <si>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</si>
  <si>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</si>
  <si>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</si>
  <si>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</si>
  <si>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</si>
  <si>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</si>
  <si>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</si>
  <si>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</si>
  <si>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</si>
  <si>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</si>
  <si>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</si>
  <si>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</si>
  <si>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</si>
  <si>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</si>
  <si>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</si>
  <si>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</si>
  <si>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</si>
  <si>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</si>
  <si>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</si>
  <si>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</si>
  <si>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</si>
  <si>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</si>
  <si>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</si>
  <si>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</si>
  <si>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</si>
  <si>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</si>
  <si>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</si>
  <si>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</si>
  <si>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</si>
  <si>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</si>
  <si>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</si>
  <si>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</si>
  <si>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</si>
  <si>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</si>
  <si>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</si>
  <si>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</si>
  <si>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</si>
  <si>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</si>
  <si>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</si>
  <si>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</si>
  <si>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</si>
  <si>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</si>
  <si>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</si>
  <si>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</si>
  <si>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</si>
  <si>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</si>
  <si>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</si>
  <si>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</si>
  <si>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</si>
  <si>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</si>
  <si>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</si>
  <si>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</si>
  <si>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</si>
  <si>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</si>
  <si>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</si>
  <si>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</si>
  <si>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</si>
  <si>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</si>
  <si>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</si>
  <si>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</si>
  <si>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</si>
  <si>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</si>
  <si>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</si>
  <si>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</si>
  <si>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</si>
  <si>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</si>
  <si>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</si>
  <si>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</si>
  <si>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</si>
  <si>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</si>
  <si>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</si>
  <si>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</si>
  <si>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</si>
  <si>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</si>
  <si>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</si>
  <si>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</si>
  <si>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</si>
  <si>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</si>
  <si>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</si>
  <si>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</si>
  <si>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</si>
  <si>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</si>
  <si>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</si>
  <si>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</si>
  <si>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</si>
  <si>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</si>
  <si>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</si>
  <si>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</si>
  <si>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</si>
  <si>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</si>
  <si>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</si>
  <si>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</si>
  <si>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</si>
  <si>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</si>
  <si>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</si>
  <si>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</si>
  <si>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</si>
  <si>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</si>
  <si>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</si>
  <si>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</si>
  <si>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</si>
  <si>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</si>
  <si>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</si>
  <si>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</si>
  <si>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</si>
  <si>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</si>
  <si>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</si>
  <si>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</si>
  <si>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</si>
  <si>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</si>
  <si>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</si>
  <si>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</si>
  <si>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</si>
  <si>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</si>
  <si>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</si>
  <si>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</si>
  <si>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</si>
  <si>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</si>
  <si>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</si>
  <si>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</si>
  <si>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</si>
  <si>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</si>
  <si>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</si>
  <si>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</si>
  <si>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</si>
  <si>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</si>
  <si>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</si>
  <si>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</si>
  <si>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</si>
  <si>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</si>
  <si>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</si>
  <si>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</si>
  <si>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</si>
  <si>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</si>
  <si>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</si>
  <si>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</si>
  <si>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</si>
  <si>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</si>
  <si>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</si>
  <si>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</si>
  <si>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</si>
  <si>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</si>
  <si>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</si>
  <si>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</si>
  <si>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</si>
  <si>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</si>
  <si>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</si>
  <si>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</si>
  <si>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</si>
  <si>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</si>
  <si>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</si>
  <si>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</si>
  <si>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</si>
  <si>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</si>
  <si>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</si>
  <si>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</si>
  <si>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</si>
  <si>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</si>
  <si>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</si>
  <si>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</si>
  <si>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</si>
  <si>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</si>
  <si>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</si>
  <si>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</si>
  <si>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</si>
  <si>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</si>
  <si>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</si>
  <si>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</si>
  <si>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</si>
  <si>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</si>
  <si>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</si>
  <si>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</si>
  <si>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</si>
  <si>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</si>
  <si>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</si>
  <si>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</si>
  <si>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</si>
  <si>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</si>
  <si>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</si>
  <si>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</si>
  <si>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</si>
  <si>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</si>
  <si>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</si>
  <si>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</si>
  <si>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</si>
  <si>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</si>
  <si>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</si>
  <si>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</si>
  <si>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</si>
  <si>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</si>
  <si>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</si>
  <si>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</si>
  <si>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</si>
  <si>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</si>
  <si>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</si>
  <si>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</si>
  <si>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</si>
  <si>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</si>
  <si>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</si>
  <si>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</si>
  <si>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</si>
  <si>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</si>
  <si>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</si>
  <si>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</si>
  <si>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</si>
  <si>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</si>
  <si>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</si>
  <si>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</si>
  <si>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</si>
  <si>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</si>
  <si>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</si>
  <si>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</si>
  <si>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</si>
  <si>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</si>
  <si>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</si>
  <si>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</si>
  <si>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</si>
  <si>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</si>
  <si>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</si>
  <si>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</si>
  <si>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</si>
  <si>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</si>
  <si>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</si>
  <si>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</si>
  <si>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</si>
  <si>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</si>
  <si>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</si>
  <si>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</si>
  <si>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</si>
  <si>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</si>
  <si>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</si>
  <si>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</si>
  <si>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</si>
  <si>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</si>
  <si>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</si>
  <si>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</si>
  <si>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</si>
  <si>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</si>
  <si>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</si>
  <si>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</si>
  <si>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</si>
  <si>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</si>
  <si>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</si>
  <si>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</si>
  <si>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</si>
  <si>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</si>
  <si>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</si>
  <si>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</si>
  <si>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</si>
  <si>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</si>
  <si>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</si>
  <si>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</si>
  <si>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</si>
  <si>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</si>
  <si>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</si>
  <si>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</si>
  <si>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</si>
  <si>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</si>
  <si>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</si>
  <si>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</si>
  <si>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</si>
  <si>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</si>
  <si>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</si>
  <si>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</si>
  <si>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</si>
  <si>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</si>
  <si>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</si>
  <si>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</si>
  <si>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</si>
  <si>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</si>
  <si>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</si>
  <si>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</si>
  <si>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</si>
  <si>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</si>
  <si>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</si>
  <si>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</si>
  <si>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</si>
  <si>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</si>
  <si>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</si>
  <si>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</si>
  <si>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</si>
  <si>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</si>
  <si>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</si>
  <si>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</si>
  <si>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</si>
  <si>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</si>
  <si>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</si>
  <si>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</si>
  <si>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</si>
  <si>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</si>
  <si>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</si>
  <si>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</si>
  <si>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</si>
  <si>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</si>
  <si>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</si>
  <si>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</si>
  <si>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</si>
  <si>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</si>
  <si>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</si>
  <si>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</si>
  <si>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</si>
  <si>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</si>
  <si>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</si>
  <si>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</si>
  <si>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</si>
  <si>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</si>
  <si>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</si>
  <si>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</si>
  <si>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</si>
  <si>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</si>
  <si>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</si>
  <si>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</si>
  <si>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</si>
  <si>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</si>
  <si>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</si>
  <si>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</si>
  <si>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</si>
  <si>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</si>
  <si>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</si>
  <si>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</si>
  <si>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</si>
  <si>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</si>
  <si>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</si>
  <si>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</si>
  <si>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</si>
  <si>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</si>
  <si>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</si>
  <si>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</si>
  <si>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</si>
  <si>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</si>
  <si>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</si>
  <si>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</si>
  <si>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</si>
  <si>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</si>
  <si>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</si>
  <si>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</si>
  <si>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</si>
  <si>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</si>
  <si>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</si>
  <si>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</si>
  <si>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</si>
  <si>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</si>
  <si>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</si>
  <si>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</si>
  <si>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</si>
  <si>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</si>
  <si>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</si>
  <si>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</si>
  <si>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</si>
  <si>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</si>
  <si>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</si>
  <si>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</si>
  <si>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</si>
  <si>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</si>
  <si>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</si>
  <si>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</si>
  <si>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</si>
  <si>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</si>
  <si>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</si>
  <si>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</si>
  <si>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</si>
  <si>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</si>
  <si>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</si>
  <si>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</si>
  <si>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</si>
  <si>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</si>
  <si>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</si>
  <si>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</si>
  <si>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</si>
  <si>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</si>
  <si>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</si>
  <si>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</si>
  <si>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</si>
  <si>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</si>
  <si>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</si>
  <si>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</si>
  <si>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</si>
  <si>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</si>
  <si>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</si>
  <si>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</si>
  <si>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</si>
  <si>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</si>
  <si>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</si>
  <si>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</si>
  <si>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</si>
  <si>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</si>
  <si>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</si>
  <si>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</si>
  <si>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</si>
  <si>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</si>
  <si>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</si>
  <si>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</si>
  <si>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</si>
  <si>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</si>
  <si>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</si>
  <si>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</si>
  <si>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</si>
  <si>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</si>
  <si>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</si>
  <si>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</si>
  <si>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</si>
  <si>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</si>
  <si>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</si>
  <si>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</si>
  <si>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</si>
  <si>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</si>
  <si>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</si>
  <si>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</si>
  <si>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</si>
  <si>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</si>
  <si>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</si>
  <si>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</si>
  <si>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</si>
  <si>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</si>
  <si>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</si>
  <si>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</si>
  <si>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</si>
  <si>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</si>
  <si>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</si>
  <si>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</si>
  <si>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</si>
  <si>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</si>
  <si>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</si>
  <si>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</si>
  <si>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</si>
  <si>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</si>
  <si>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</si>
  <si>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</si>
  <si>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</si>
  <si>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</si>
  <si>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</si>
  <si>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</si>
  <si>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</si>
  <si>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</si>
  <si>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</si>
  <si>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</si>
  <si>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</si>
  <si>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</si>
  <si>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</si>
  <si>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</si>
  <si>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</si>
  <si>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</si>
  <si>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</si>
  <si>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</si>
  <si>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</si>
  <si>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</si>
  <si>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</si>
  <si>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</si>
  <si>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</si>
  <si>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</si>
  <si>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</si>
  <si>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</si>
  <si>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</si>
  <si>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</si>
  <si>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</si>
  <si>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</si>
  <si>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</si>
  <si>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</si>
  <si>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</si>
  <si>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</si>
  <si>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</si>
  <si>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</si>
  <si>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</si>
  <si>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</si>
  <si>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</si>
  <si>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</si>
  <si>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</si>
  <si>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</si>
  <si>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</si>
  <si>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</si>
  <si>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</si>
  <si>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</si>
  <si>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</si>
  <si>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</si>
  <si>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</si>
  <si>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</si>
  <si>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</si>
  <si>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</si>
  <si>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</si>
  <si>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</si>
  <si>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</si>
  <si>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</si>
  <si>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</si>
  <si>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</si>
  <si>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</si>
  <si>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</si>
  <si>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</si>
  <si>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</si>
  <si>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</si>
  <si>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</si>
  <si>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</si>
  <si>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</si>
  <si>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</si>
  <si>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</si>
  <si>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</si>
  <si>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</si>
  <si>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</si>
  <si>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</si>
  <si>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</si>
  <si>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</si>
  <si>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</si>
  <si>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</si>
  <si>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</si>
  <si>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</si>
  <si>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</si>
  <si>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</si>
  <si>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</si>
  <si>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</si>
  <si>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</si>
  <si>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</si>
  <si>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</si>
  <si>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</si>
  <si>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</si>
  <si>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</si>
  <si>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</si>
  <si>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</si>
  <si>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</si>
  <si>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</si>
  <si>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</si>
  <si>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</si>
  <si>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</si>
  <si>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</si>
  <si>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</si>
  <si>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</si>
  <si>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</si>
  <si>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</si>
  <si>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</si>
  <si>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</si>
  <si>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</si>
  <si>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</si>
  <si>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</si>
  <si>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</si>
  <si>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</si>
  <si>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</si>
  <si>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</si>
  <si>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</si>
  <si>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</si>
  <si>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</si>
  <si>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</si>
  <si>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</si>
  <si>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</si>
  <si>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</si>
  <si>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</si>
  <si>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</si>
  <si>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</si>
  <si>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</si>
  <si>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</si>
  <si>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</si>
  <si>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</si>
  <si>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</si>
  <si>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</si>
  <si>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</si>
  <si>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</si>
  <si>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</si>
  <si>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</si>
  <si>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</si>
  <si>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</si>
  <si>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</si>
  <si>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</si>
  <si>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</si>
  <si>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</si>
  <si>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</si>
  <si>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</si>
  <si>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</si>
  <si>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</si>
  <si>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</si>
  <si>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</si>
  <si>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</si>
  <si>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</si>
  <si>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</si>
  <si>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</si>
  <si>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</si>
  <si>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</si>
  <si>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</si>
  <si>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</si>
  <si>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</si>
  <si>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</si>
  <si>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</si>
  <si>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</si>
  <si>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</si>
  <si>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</si>
  <si>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</si>
  <si>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</si>
  <si>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</si>
  <si>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</si>
  <si>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</si>
  <si>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</si>
  <si>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</si>
  <si>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</si>
  <si>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</si>
  <si>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</si>
  <si>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</si>
  <si>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</si>
  <si>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</si>
  <si>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</si>
  <si>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</si>
  <si>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</si>
  <si>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</si>
  <si>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</si>
  <si>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</si>
  <si>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</si>
  <si>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</si>
  <si>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</si>
  <si>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</si>
  <si>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</si>
  <si>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</si>
  <si>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</si>
  <si>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</si>
  <si>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</si>
  <si>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</si>
  <si>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</si>
  <si>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</si>
  <si>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</si>
  <si>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</si>
  <si>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</si>
  <si>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</si>
  <si>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</si>
  <si>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</si>
  <si>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</si>
  <si>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</si>
  <si>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</si>
  <si>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</si>
  <si>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</si>
  <si>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</si>
  <si>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</si>
  <si>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</si>
  <si>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</si>
  <si>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</si>
  <si>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</si>
  <si>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</si>
  <si>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</si>
  <si>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</si>
  <si>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</si>
  <si>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</si>
  <si>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</si>
  <si>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</si>
  <si>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</si>
  <si>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</si>
  <si>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</si>
  <si>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</si>
  <si>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</si>
  <si>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</si>
  <si>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</si>
  <si>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</si>
  <si>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</si>
  <si>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</si>
  <si>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</si>
  <si>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</si>
  <si>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</si>
  <si>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</si>
  <si>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</si>
  <si>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</si>
  <si>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</si>
  <si>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</si>
  <si>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</si>
  <si>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</si>
  <si>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</si>
  <si>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</si>
  <si>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</si>
  <si>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</si>
  <si>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</si>
  <si>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</si>
  <si>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</si>
  <si>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</si>
  <si>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</si>
  <si>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</si>
  <si>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</si>
  <si>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</si>
  <si>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</si>
  <si>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</si>
  <si>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</si>
  <si>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</si>
  <si>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</si>
  <si>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</si>
  <si>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</si>
  <si>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</si>
  <si>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</si>
  <si>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</si>
  <si>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</si>
  <si>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</si>
  <si>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</si>
  <si>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</si>
  <si>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</si>
  <si>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</si>
  <si>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</si>
  <si>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</si>
  <si>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</si>
  <si>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</si>
  <si>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</si>
  <si>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</si>
  <si>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</si>
  <si>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</si>
  <si>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</si>
  <si>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</si>
  <si>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</si>
  <si>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</si>
  <si>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</si>
  <si>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</si>
  <si>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</si>
  <si>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</si>
  <si>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</si>
  <si>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</si>
  <si>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</si>
  <si>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</si>
  <si>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</si>
  <si>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</si>
  <si>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</si>
  <si>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</si>
  <si>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</si>
  <si>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</si>
  <si>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</si>
  <si>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</si>
  <si>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</si>
  <si>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</si>
  <si>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</si>
  <si>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</si>
  <si>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</si>
  <si>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</si>
  <si>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</si>
  <si>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</si>
  <si>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</si>
  <si>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</si>
  <si>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</si>
  <si>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</si>
  <si>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</si>
  <si>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</si>
  <si>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</si>
  <si>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</si>
  <si>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</si>
  <si>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</si>
  <si>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</si>
  <si>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</si>
  <si>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</si>
  <si>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</si>
  <si>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</si>
  <si>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</si>
  <si>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</si>
  <si>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</si>
  <si>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</si>
  <si>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</si>
  <si>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</si>
  <si>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</si>
  <si>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</si>
  <si>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</si>
  <si>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</si>
  <si>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</si>
  <si>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</si>
  <si>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</si>
  <si>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</si>
  <si>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</si>
  <si>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</si>
  <si>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</si>
  <si>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</si>
  <si>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</si>
  <si>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</si>
  <si>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</si>
  <si>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</si>
  <si>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</si>
  <si>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</si>
  <si>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</si>
  <si>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</si>
  <si>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</si>
  <si>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</si>
  <si>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</si>
  <si>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</si>
  <si>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</si>
  <si>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</si>
  <si>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</si>
  <si>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</si>
  <si>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</si>
  <si>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</si>
  <si>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</si>
  <si>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</si>
  <si>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</si>
  <si>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</si>
  <si>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</si>
  <si>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</si>
  <si>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</si>
  <si>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</si>
  <si>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</si>
  <si>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</si>
  <si>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</si>
  <si>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</si>
  <si>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</si>
  <si>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</si>
  <si>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</si>
  <si>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</si>
  <si>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</si>
  <si>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</si>
  <si>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</si>
  <si>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</si>
  <si>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</si>
  <si>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</si>
  <si>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</si>
  <si>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</si>
  <si>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</si>
  <si>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</si>
  <si>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</si>
  <si>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</si>
  <si>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</si>
  <si>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</si>
  <si>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</si>
  <si>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</si>
  <si>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</si>
  <si>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</si>
  <si>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</si>
  <si>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</si>
  <si>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</si>
  <si>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</si>
  <si>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</si>
  <si>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</si>
  <si>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</si>
  <si>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</si>
  <si>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</si>
  <si>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</si>
  <si>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</si>
  <si>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</si>
  <si>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</si>
  <si>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</si>
  <si>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</si>
  <si>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</si>
  <si>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</si>
  <si>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</si>
  <si>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</si>
  <si>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</si>
  <si>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</si>
  <si>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</si>
  <si>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</si>
  <si>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</si>
  <si>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</si>
  <si>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</si>
  <si>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</si>
  <si>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</si>
  <si>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</si>
  <si>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</si>
  <si>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</si>
  <si>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</si>
  <si>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</si>
  <si>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</si>
  <si>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</si>
  <si>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</si>
  <si>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</si>
  <si>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</si>
  <si>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</si>
  <si>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</si>
  <si>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</si>
  <si>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</si>
  <si>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</si>
  <si>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</si>
  <si>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</si>
  <si>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</si>
  <si>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</si>
  <si>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</si>
  <si>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</si>
  <si>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</si>
  <si>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</si>
  <si>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</si>
  <si>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</si>
  <si>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</si>
  <si>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</si>
  <si>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</si>
  <si>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</si>
  <si>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</si>
  <si>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</si>
  <si>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</si>
  <si>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</si>
  <si>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</si>
  <si>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</si>
  <si>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</si>
  <si>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</si>
  <si>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</si>
  <si>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</si>
  <si>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</si>
  <si>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</si>
  <si>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</si>
  <si>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</si>
  <si>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</si>
  <si>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</si>
  <si>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</si>
  <si>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</si>
  <si>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</si>
  <si>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</si>
  <si>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</si>
  <si>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</si>
  <si>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</si>
  <si>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</si>
  <si>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</si>
  <si>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</si>
  <si>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</si>
  <si>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</si>
  <si>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</si>
  <si>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</si>
  <si>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</si>
  <si>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</si>
  <si>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</si>
  <si>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</si>
  <si>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</si>
  <si>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</si>
  <si>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</si>
  <si>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</si>
  <si>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</si>
  <si>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</si>
  <si>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</si>
  <si>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</si>
  <si>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</si>
  <si>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</si>
  <si>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</si>
  <si>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</si>
  <si>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</si>
  <si>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</si>
  <si>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</si>
  <si>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</si>
  <si>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</si>
  <si>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</si>
  <si>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</si>
  <si>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</si>
  <si>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</si>
  <si>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</si>
  <si>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</si>
  <si>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</si>
  <si>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</si>
  <si>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</si>
  <si>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</si>
  <si>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</si>
  <si>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</si>
  <si>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</si>
  <si>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</si>
  <si>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</si>
  <si>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</si>
  <si>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</si>
  <si>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</si>
  <si>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</si>
  <si>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</si>
  <si>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</si>
  <si>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</si>
  <si>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</si>
  <si>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</si>
  <si>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</si>
  <si>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</si>
  <si>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</si>
  <si>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</si>
  <si>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</si>
  <si>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</si>
  <si>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</si>
  <si>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</si>
  <si>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</si>
  <si>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</si>
  <si>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</si>
  <si>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</si>
  <si>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</si>
  <si>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</si>
  <si>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</si>
  <si>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</si>
  <si>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</si>
  <si>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</si>
  <si>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</si>
  <si>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</si>
  <si>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</si>
  <si>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</si>
  <si>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</si>
  <si>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</si>
  <si>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</si>
  <si>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</si>
  <si>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</si>
  <si>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</si>
  <si>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</si>
  <si>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</si>
  <si>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</si>
  <si>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</si>
  <si>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</si>
  <si>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</si>
  <si>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</si>
  <si>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</si>
  <si>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</si>
  <si>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</si>
  <si>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</si>
  <si>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</si>
  <si>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</si>
  <si>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</si>
  <si>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</si>
  <si>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</si>
  <si>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</si>
  <si>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</si>
  <si>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</si>
  <si>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</si>
  <si>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</si>
  <si>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</si>
  <si>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</si>
  <si>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</si>
  <si>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</si>
  <si>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</si>
  <si>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</si>
  <si>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</si>
  <si>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</si>
  <si>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</si>
  <si>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</si>
  <si>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</si>
  <si>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</si>
  <si>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</si>
  <si>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</si>
  <si>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</si>
  <si>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</si>
  <si>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</si>
  <si>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</si>
  <si>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</si>
  <si>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</si>
  <si>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</si>
  <si>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</si>
  <si>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</si>
  <si>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</si>
  <si>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</si>
  <si>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</si>
  <si>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</si>
  <si>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</si>
  <si>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</si>
  <si>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</si>
  <si>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</si>
  <si>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</si>
  <si>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</si>
  <si>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</si>
  <si>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</si>
  <si>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</si>
  <si>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</si>
  <si>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</si>
  <si>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</si>
  <si>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</si>
  <si>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</si>
  <si>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</si>
  <si>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</si>
  <si>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</si>
  <si>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</si>
  <si>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</si>
  <si>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</si>
  <si>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</si>
  <si>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</si>
  <si>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</si>
  <si>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</si>
  <si>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</si>
  <si>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</si>
  <si>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</si>
  <si>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</si>
  <si>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</si>
  <si>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</si>
  <si>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</si>
  <si>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</si>
  <si>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</si>
  <si>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</si>
  <si>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</si>
  <si>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</si>
  <si>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</si>
  <si>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</si>
  <si>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</si>
  <si>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</si>
  <si>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</si>
  <si>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</si>
  <si>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</si>
  <si>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</si>
  <si>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</si>
  <si>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</si>
  <si>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</si>
  <si>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</si>
  <si>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</si>
  <si>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</si>
  <si>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</si>
  <si>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</si>
  <si>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</si>
  <si>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</si>
  <si>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</si>
  <si>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</si>
  <si>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</si>
  <si>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</si>
  <si>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</si>
  <si>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</si>
  <si>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</si>
  <si>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</si>
  <si>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</si>
  <si>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</si>
  <si>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</si>
  <si>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</si>
  <si>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</si>
  <si>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</si>
  <si>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</si>
  <si>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</si>
  <si>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</si>
  <si>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</si>
  <si>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</si>
  <si>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</si>
  <si>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</si>
  <si>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</si>
  <si>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</si>
  <si>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</si>
  <si>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</si>
  <si>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</si>
  <si>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</si>
  <si>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</si>
  <si>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</si>
  <si>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</si>
  <si>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</si>
  <si>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</si>
  <si>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</si>
  <si>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</si>
  <si>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</si>
  <si>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</si>
  <si>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</si>
  <si>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</si>
  <si>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</si>
  <si>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</si>
  <si>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</si>
  <si>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</si>
  <si>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</si>
  <si>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</si>
  <si>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</si>
  <si>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</si>
  <si>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</si>
  <si>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</si>
  <si>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</si>
  <si>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</si>
  <si>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</si>
  <si>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</si>
  <si>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</si>
  <si>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</si>
  <si>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</si>
  <si>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</si>
  <si>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</si>
  <si>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</si>
  <si>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</si>
  <si>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</si>
  <si>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</si>
  <si>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</si>
  <si>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</si>
  <si>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</si>
  <si>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</si>
  <si>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</si>
  <si>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</si>
  <si>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</si>
  <si>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</si>
  <si>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</si>
  <si>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</si>
  <si>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</si>
  <si>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</si>
  <si>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</si>
  <si>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</si>
  <si>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</si>
  <si>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</si>
  <si>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</si>
  <si>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</si>
  <si>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</si>
  <si>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</si>
  <si>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</si>
  <si>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</si>
  <si>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</si>
  <si>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</si>
  <si>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</si>
  <si>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</si>
  <si>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</si>
  <si>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</si>
  <si>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</si>
  <si>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</si>
  <si>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</si>
  <si>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</si>
  <si>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</si>
  <si>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</si>
  <si>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</si>
  <si>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</si>
  <si>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</si>
  <si>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</si>
  <si>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</si>
  <si>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</si>
  <si>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</si>
  <si>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</si>
  <si>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</si>
  <si>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</si>
  <si>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</si>
  <si>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</si>
  <si>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</si>
  <si>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</si>
  <si>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</si>
  <si>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</si>
  <si>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</si>
  <si>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</si>
  <si>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</si>
  <si>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</si>
  <si>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</si>
  <si>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</si>
  <si>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</si>
  <si>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</si>
  <si>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</si>
  <si>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</si>
  <si>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</si>
  <si>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</si>
  <si>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</si>
  <si>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</si>
  <si>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</si>
  <si>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</si>
  <si>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</si>
  <si>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</si>
  <si>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</si>
  <si>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</si>
  <si>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</si>
  <si>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</si>
  <si>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</si>
  <si>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</si>
  <si>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</si>
  <si>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</si>
  <si>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</si>
  <si>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</si>
  <si>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</si>
  <si>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</si>
  <si>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</si>
  <si>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</si>
  <si>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</si>
  <si>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</si>
  <si>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</si>
  <si>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</si>
  <si>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</si>
  <si>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</si>
  <si>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</si>
  <si>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</si>
  <si>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</si>
  <si>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</si>
  <si>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</si>
  <si>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</si>
  <si>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</si>
  <si>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</si>
  <si>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</si>
  <si>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</si>
  <si>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</si>
  <si>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</si>
  <si>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</si>
  <si>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</si>
  <si>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</si>
  <si>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</si>
  <si>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</si>
  <si>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</si>
  <si>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</si>
  <si>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</si>
  <si>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</si>
  <si>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</si>
  <si>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</si>
  <si>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</si>
  <si>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</si>
  <si>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</si>
  <si>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</si>
  <si>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</si>
  <si>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</si>
  <si>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</si>
  <si>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</si>
  <si>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</si>
  <si>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</si>
  <si>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</si>
  <si>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</si>
  <si>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</si>
  <si>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</si>
  <si>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</si>
  <si>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</si>
  <si>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</si>
  <si>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</si>
  <si>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</si>
  <si>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</si>
  <si>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</si>
  <si>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</si>
  <si>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</si>
  <si>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</si>
  <si>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</si>
  <si>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</si>
  <si>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</si>
  <si>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</si>
  <si>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</si>
  <si>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</si>
  <si>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</si>
  <si>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</si>
  <si>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</si>
  <si>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</si>
  <si>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</si>
  <si>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</si>
  <si>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</si>
  <si>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</si>
  <si>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</si>
  <si>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</si>
  <si>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</si>
  <si>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</si>
  <si>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</si>
  <si>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</si>
  <si>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</si>
  <si>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</si>
  <si>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</si>
  <si>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</si>
  <si>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</si>
  <si>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</si>
  <si>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</si>
  <si>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</si>
  <si>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</si>
  <si>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</si>
  <si>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</si>
  <si>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</si>
  <si>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</si>
  <si>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</si>
  <si>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</si>
  <si>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</si>
  <si>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</si>
  <si>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</si>
  <si>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</si>
  <si>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</si>
  <si>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</si>
  <si>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</si>
  <si>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</si>
  <si>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</si>
  <si>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</si>
  <si>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</si>
  <si>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</si>
  <si>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</si>
  <si>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</si>
  <si>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</si>
  <si>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</si>
  <si>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</si>
  <si>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</si>
  <si>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</si>
  <si>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</si>
  <si>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</si>
  <si>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</si>
  <si>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</si>
  <si>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</si>
  <si>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</si>
  <si>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</si>
  <si>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</si>
  <si>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</si>
  <si>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</si>
  <si>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</si>
  <si>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</si>
  <si>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</si>
  <si>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</si>
  <si>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</si>
  <si>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</si>
  <si>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</si>
  <si>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</si>
  <si>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</si>
  <si>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</si>
  <si>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</si>
  <si>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</si>
  <si>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</si>
  <si>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</si>
  <si>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</si>
  <si>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</si>
  <si>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</si>
  <si>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</si>
  <si>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</si>
  <si>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</si>
  <si>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</si>
  <si>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</si>
  <si>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</si>
  <si>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</si>
  <si>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</si>
  <si>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</si>
  <si>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</si>
  <si>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</si>
  <si>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</si>
  <si>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</si>
  <si>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</si>
  <si>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</si>
  <si>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</si>
  <si>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</si>
  <si>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</si>
  <si>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</si>
  <si>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</si>
  <si>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</si>
  <si>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</si>
  <si>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</si>
  <si>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</si>
  <si>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</si>
  <si>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</si>
  <si>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</si>
  <si>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</si>
  <si>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</si>
  <si>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</si>
  <si>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</si>
  <si>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</si>
  <si>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</si>
  <si>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</si>
  <si>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</si>
  <si>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</si>
  <si>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</si>
  <si>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</si>
  <si>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</si>
  <si>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</si>
  <si>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</si>
  <si>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</si>
  <si>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</si>
  <si>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</si>
  <si>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</si>
  <si>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</si>
  <si>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</si>
  <si>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</si>
  <si>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</si>
  <si>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</si>
  <si>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</si>
  <si>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</si>
  <si>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</si>
  <si>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</si>
  <si>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</si>
  <si>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</si>
  <si>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</si>
  <si>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</si>
  <si>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</si>
  <si>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</si>
  <si>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</si>
  <si>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</si>
  <si>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</si>
  <si>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</si>
  <si>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</si>
  <si>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</si>
  <si>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</si>
  <si>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</si>
  <si>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</si>
  <si>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</si>
  <si>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</si>
  <si>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</si>
  <si>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</si>
  <si>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</si>
  <si>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</si>
  <si>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</si>
  <si>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</si>
  <si>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</si>
  <si>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</si>
  <si>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</si>
  <si>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</si>
  <si>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</si>
  <si>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</si>
  <si>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</si>
  <si>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</si>
  <si>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</si>
  <si>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</si>
  <si>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</si>
  <si>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</si>
  <si>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</si>
  <si>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</si>
  <si>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</si>
  <si>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</si>
  <si>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</si>
  <si>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</si>
  <si>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</si>
  <si>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</si>
  <si>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</si>
  <si>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</si>
  <si>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</si>
  <si>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</si>
  <si>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</si>
  <si>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</si>
  <si>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</si>
  <si>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</si>
  <si>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</si>
  <si>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</si>
  <si>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</si>
  <si>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</si>
  <si>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</si>
  <si>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</si>
  <si>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</si>
  <si>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</si>
  <si>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</si>
  <si>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</si>
  <si>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</si>
  <si>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</si>
  <si>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</si>
  <si>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</si>
  <si>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</si>
  <si>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</si>
  <si>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</si>
  <si>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</si>
  <si>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</si>
  <si>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</si>
  <si>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</si>
  <si>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</si>
  <si>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</si>
  <si>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</si>
  <si>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</si>
  <si>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</si>
  <si>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</si>
  <si>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</si>
  <si>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</si>
  <si>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</si>
  <si>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</si>
  <si>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</si>
  <si>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</si>
  <si>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</si>
  <si>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</si>
  <si>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</si>
  <si>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</si>
  <si>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</si>
  <si>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</si>
  <si>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</si>
  <si>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</si>
  <si>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</si>
  <si>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</si>
  <si>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</si>
  <si>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</si>
  <si>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</si>
  <si>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</si>
  <si>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</si>
  <si>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</si>
  <si>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</si>
  <si>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</si>
  <si>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</si>
  <si>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</si>
  <si>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</si>
  <si>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</si>
  <si>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</si>
  <si>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</si>
  <si>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</si>
  <si>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</si>
  <si>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</si>
  <si>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</si>
  <si>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</si>
  <si>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</si>
  <si>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</si>
  <si>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</si>
  <si>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</si>
  <si>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</si>
  <si>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</si>
  <si>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</si>
  <si>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</si>
  <si>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</si>
  <si>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</si>
  <si>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</si>
  <si>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</si>
  <si>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</si>
  <si>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</si>
  <si>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</si>
  <si>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</si>
  <si>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</si>
  <si>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</si>
  <si>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</si>
  <si>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</si>
  <si>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</si>
  <si>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</si>
  <si>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</si>
  <si>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</si>
  <si>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</si>
  <si>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</si>
  <si>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</si>
  <si>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</si>
  <si>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</si>
  <si>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</si>
  <si>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</si>
  <si>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</si>
  <si>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</si>
  <si>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</si>
  <si>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</si>
  <si>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</si>
  <si>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</si>
  <si>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</si>
  <si>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</si>
  <si>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</si>
  <si>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</si>
  <si>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</si>
  <si>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</si>
  <si>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</si>
  <si>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</si>
  <si>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</si>
  <si>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</si>
  <si>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</si>
  <si>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</si>
  <si>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</si>
  <si>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</si>
  <si>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</si>
  <si>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</si>
  <si>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</si>
  <si>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</si>
  <si>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</si>
  <si>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</si>
  <si>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</si>
  <si>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</si>
  <si>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</si>
  <si>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</si>
  <si>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</si>
  <si>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</si>
  <si>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</si>
  <si>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</si>
  <si>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</si>
  <si>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</si>
  <si>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</si>
  <si>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</si>
  <si>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</si>
  <si>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</si>
  <si>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</si>
  <si>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</si>
  <si>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</si>
  <si>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</si>
  <si>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</si>
  <si>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</si>
  <si>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</si>
  <si>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</si>
  <si>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</si>
  <si>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</si>
  <si>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</si>
  <si>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</si>
  <si>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</si>
  <si>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</si>
  <si>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</si>
  <si>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</si>
  <si>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</si>
  <si>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</si>
  <si>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</si>
  <si>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</si>
  <si>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</si>
  <si>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</si>
  <si>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</si>
  <si>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</si>
  <si>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</si>
  <si>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</si>
  <si>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</si>
  <si>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</si>
  <si>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</si>
  <si>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</si>
  <si>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</si>
  <si>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</si>
  <si>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</si>
  <si>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</si>
  <si>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</si>
  <si>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</si>
  <si>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</si>
  <si>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</si>
  <si>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</si>
  <si>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</si>
  <si>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</si>
  <si>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</si>
  <si>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</si>
  <si>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</si>
  <si>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</si>
  <si>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</si>
  <si>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</si>
  <si>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</si>
  <si>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</si>
  <si>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</si>
  <si>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</si>
  <si>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</si>
  <si>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</si>
  <si>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</si>
  <si>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</si>
  <si>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</si>
  <si>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</si>
  <si>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</si>
  <si>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</si>
  <si>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</si>
  <si>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</si>
  <si>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</si>
  <si>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</si>
  <si>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</si>
  <si>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</si>
  <si>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</si>
  <si>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</si>
  <si>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</si>
  <si>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</si>
  <si>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</si>
  <si>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</si>
  <si>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</si>
  <si>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</si>
  <si>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</si>
  <si>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</si>
  <si>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</si>
  <si>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</si>
  <si>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</si>
  <si>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</si>
  <si>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</si>
  <si>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</si>
  <si>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</si>
  <si>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</si>
  <si>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</si>
  <si>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</si>
  <si>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</si>
  <si>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</si>
  <si>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</si>
  <si>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</si>
  <si>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</si>
  <si>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</si>
  <si>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</si>
  <si>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</si>
  <si>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</si>
  <si>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</si>
  <si>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</si>
  <si>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</si>
  <si>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</si>
  <si>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</si>
  <si>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</si>
  <si>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</si>
  <si>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</si>
  <si>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</si>
  <si>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</si>
  <si>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</si>
  <si>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</si>
  <si>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</si>
  <si>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</si>
  <si>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</si>
  <si>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</si>
  <si>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</si>
  <si>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</si>
  <si>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</si>
  <si>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</si>
  <si>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</si>
  <si>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</si>
  <si>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</si>
  <si>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</si>
  <si>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</si>
  <si>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</si>
  <si>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</si>
  <si>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</si>
  <si>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</si>
  <si>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</si>
  <si>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</si>
  <si>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</si>
  <si>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</si>
  <si>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</si>
  <si>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</si>
  <si>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</si>
  <si>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</si>
  <si>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</si>
  <si>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</si>
  <si>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</si>
  <si>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</si>
  <si>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</si>
  <si>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</si>
  <si>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</si>
  <si>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</si>
  <si>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</si>
  <si>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</si>
  <si>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</si>
  <si>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</si>
  <si>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</si>
  <si>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</si>
  <si>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</si>
  <si>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</si>
  <si>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</si>
  <si>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</si>
  <si>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</si>
  <si>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</si>
  <si>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</si>
  <si>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</si>
  <si>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</si>
  <si>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</si>
  <si>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</si>
  <si>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</si>
  <si>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</si>
  <si>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</si>
  <si>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</si>
  <si>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</si>
  <si>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</si>
  <si>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</si>
  <si>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</si>
  <si>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</si>
  <si>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</si>
  <si>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</si>
  <si>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</si>
  <si>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</si>
  <si>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</si>
  <si>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</si>
  <si>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</si>
  <si>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</si>
  <si>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</si>
  <si>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</si>
  <si>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</si>
  <si>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</si>
  <si>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</si>
  <si>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</si>
  <si>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</si>
  <si>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</si>
  <si>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</si>
  <si>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</si>
  <si>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</si>
  <si>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</si>
  <si>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</si>
  <si>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</si>
  <si>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</si>
  <si>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</si>
  <si>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</si>
  <si>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</si>
  <si>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</si>
  <si>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</si>
  <si>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</si>
  <si>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</si>
  <si>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</si>
  <si>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</si>
  <si>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</si>
  <si>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</si>
  <si>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</si>
  <si>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</si>
  <si>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</si>
  <si>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</si>
  <si>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</si>
  <si>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</si>
  <si>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</si>
  <si>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</si>
  <si>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</si>
  <si>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</si>
  <si>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</si>
  <si>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</si>
  <si>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</si>
  <si>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</si>
  <si>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</si>
  <si>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</si>
  <si>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</si>
  <si>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</si>
  <si>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</si>
  <si>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</si>
  <si>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</si>
  <si>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</si>
  <si>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</si>
  <si>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</si>
  <si>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</si>
  <si>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</si>
  <si>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</si>
  <si>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</si>
  <si>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</si>
  <si>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</si>
  <si>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</si>
  <si>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</si>
  <si>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</si>
  <si>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</si>
  <si>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</si>
  <si>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</si>
  <si>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</si>
  <si>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</si>
  <si>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</si>
  <si>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</si>
  <si>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</si>
  <si>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</si>
  <si>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</si>
  <si>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</si>
  <si>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</si>
  <si>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</si>
  <si>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</si>
  <si>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</si>
  <si>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</si>
  <si>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</si>
  <si>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</si>
  <si>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</si>
  <si>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</si>
  <si>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</si>
  <si>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</si>
  <si>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</si>
  <si>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</si>
  <si>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</si>
  <si>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</si>
  <si>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</si>
  <si>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</si>
  <si>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</si>
  <si>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</si>
  <si>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</si>
  <si>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</si>
  <si>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</si>
  <si>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</si>
  <si>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</si>
  <si>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</si>
  <si>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</si>
  <si>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</si>
  <si>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</si>
  <si>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</si>
  <si>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</si>
  <si>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</si>
  <si>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</si>
  <si>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</si>
  <si>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</si>
  <si>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</si>
  <si>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</si>
  <si>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</si>
  <si>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</si>
  <si>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</si>
  <si>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</si>
  <si>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</si>
  <si>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</si>
  <si>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</si>
  <si>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</si>
  <si>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</si>
  <si>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</si>
  <si>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</si>
  <si>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</si>
  <si>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</si>
  <si>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</si>
  <si>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</si>
  <si>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</si>
  <si>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</si>
  <si>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</si>
  <si>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</si>
  <si>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</si>
  <si>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</si>
  <si>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</si>
  <si>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</si>
  <si>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</si>
  <si>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</si>
  <si>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</si>
  <si>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</si>
  <si>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</si>
  <si>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</si>
  <si>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</si>
  <si>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</si>
  <si>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</si>
  <si>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</si>
  <si>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</si>
  <si>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</si>
  <si>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</si>
  <si>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</si>
  <si>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</si>
  <si>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</si>
  <si>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</si>
  <si>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</si>
  <si>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</si>
  <si>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</si>
  <si>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</si>
  <si>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</si>
  <si>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</si>
  <si>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</si>
  <si>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</si>
  <si>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</si>
  <si>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</si>
  <si>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</si>
  <si>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</si>
  <si>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</si>
  <si>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</si>
  <si>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</si>
  <si>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</si>
  <si>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</si>
  <si>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</si>
  <si>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</si>
  <si>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</si>
  <si>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</si>
  <si>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</si>
  <si>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</si>
  <si>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</si>
  <si>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</si>
  <si>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</si>
  <si>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</si>
  <si>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</si>
  <si>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</si>
  <si>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</si>
  <si>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</si>
  <si>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</si>
  <si>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</si>
  <si>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</si>
  <si>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</si>
  <si>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</si>
  <si>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</si>
  <si>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</si>
  <si>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</si>
  <si>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</si>
  <si>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</si>
  <si>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</si>
  <si>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</si>
  <si>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</si>
  <si>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</si>
  <si>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</si>
  <si>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</si>
  <si>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</si>
  <si>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</si>
  <si>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</si>
  <si>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</si>
  <si>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</si>
  <si>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</si>
  <si>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</si>
  <si>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</si>
  <si>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</si>
  <si>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</si>
  <si>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</si>
  <si>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</si>
  <si>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</si>
  <si>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</si>
  <si>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</si>
  <si>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</si>
  <si>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</si>
  <si>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</si>
  <si>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</si>
  <si>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</si>
  <si>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</si>
  <si>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</si>
  <si>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</si>
  <si>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</si>
  <si>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</si>
  <si>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</si>
  <si>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</si>
  <si>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</si>
  <si>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</si>
  <si>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</si>
  <si>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</si>
  <si>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</si>
  <si>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</si>
  <si>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</si>
  <si>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</si>
  <si>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</si>
  <si>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</si>
  <si>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</si>
  <si>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</si>
  <si>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</si>
  <si>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</si>
  <si>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</si>
  <si>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</si>
  <si>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</si>
  <si>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</si>
  <si>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</si>
  <si>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</si>
  <si>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</si>
  <si>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</si>
  <si>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</si>
  <si>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</si>
  <si>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</si>
  <si>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</si>
  <si>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</si>
  <si>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</si>
  <si>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</si>
  <si>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</si>
  <si>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</si>
  <si>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</si>
  <si>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</si>
  <si>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</si>
  <si>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</si>
  <si>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</si>
  <si>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</si>
  <si>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</si>
  <si>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</si>
  <si>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</si>
  <si>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</si>
  <si>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</si>
  <si>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</si>
  <si>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</si>
  <si>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</si>
  <si>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</si>
  <si>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</si>
  <si>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</si>
  <si>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</si>
  <si>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</si>
  <si>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</si>
  <si>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</si>
  <si>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</si>
  <si>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</si>
  <si>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</si>
  <si>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</si>
  <si>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</si>
  <si>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</si>
  <si>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</si>
  <si>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</si>
  <si>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</si>
  <si>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</si>
  <si>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</si>
  <si>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</si>
  <si>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</si>
  <si>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</si>
  <si>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</si>
  <si>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</si>
  <si>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</si>
  <si>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</si>
  <si>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</si>
  <si>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</si>
  <si>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</si>
  <si>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</si>
  <si>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</si>
  <si>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</si>
  <si>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</si>
  <si>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</si>
  <si>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</si>
  <si>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</si>
  <si>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</si>
  <si>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</si>
  <si>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</si>
  <si>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</si>
  <si>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</si>
  <si>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</si>
  <si>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</si>
  <si>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</si>
  <si>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</si>
  <si>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</si>
  <si>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</si>
  <si>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</si>
  <si>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</si>
  <si>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</si>
  <si>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</si>
  <si>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</si>
  <si>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</si>
  <si>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</si>
  <si>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</si>
  <si>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</si>
  <si>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</si>
  <si>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</si>
  <si>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</si>
  <si>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</si>
  <si>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</si>
  <si>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</si>
  <si>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</si>
  <si>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</si>
  <si>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</si>
  <si>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</si>
  <si>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</si>
  <si>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</si>
  <si>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</si>
  <si>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</si>
  <si>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</si>
  <si>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</si>
  <si>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</si>
  <si>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</si>
  <si>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</si>
  <si>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</si>
  <si>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</si>
  <si>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</si>
  <si>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</si>
  <si>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</si>
  <si>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</si>
  <si>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</si>
  <si>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</si>
  <si>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</si>
  <si>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</si>
  <si>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</si>
  <si>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</si>
  <si>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</si>
  <si>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</si>
  <si>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</si>
  <si>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</si>
  <si>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</si>
  <si>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</si>
  <si>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</si>
  <si>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</si>
  <si>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</si>
  <si>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</si>
  <si>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</si>
  <si>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</si>
  <si>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</si>
  <si>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</si>
  <si>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</si>
  <si>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</si>
  <si>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</si>
  <si>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</si>
  <si>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</si>
  <si>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</si>
  <si>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</si>
  <si>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</si>
  <si>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</si>
  <si>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</si>
  <si>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</si>
  <si>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</si>
  <si>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</si>
  <si>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</si>
  <si>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</si>
  <si>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</si>
  <si>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</si>
  <si>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</si>
  <si>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</si>
  <si>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</si>
  <si>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</si>
  <si>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</si>
  <si>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</si>
  <si>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</si>
  <si>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</si>
  <si>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</si>
  <si>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</si>
  <si>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</si>
  <si>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</si>
  <si>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</si>
  <si>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</si>
  <si>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</si>
  <si>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</si>
  <si>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</si>
  <si>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</si>
  <si>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</si>
  <si>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</si>
  <si>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</si>
  <si>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</si>
  <si>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</si>
  <si>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</si>
  <si>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</si>
  <si>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</si>
  <si>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</si>
  <si>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</si>
  <si>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</si>
  <si>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</si>
  <si>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</si>
  <si>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</si>
  <si>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</si>
  <si>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</si>
  <si>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</si>
  <si>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</si>
  <si>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</si>
  <si>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</si>
  <si>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</si>
  <si>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</si>
  <si>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</si>
  <si>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</si>
  <si>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</si>
  <si>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</si>
  <si>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</si>
  <si>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</si>
  <si>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</si>
  <si>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</si>
  <si>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</si>
  <si>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</si>
  <si>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</si>
  <si>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</si>
  <si>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</si>
  <si>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</si>
  <si>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</si>
  <si>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</si>
  <si>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</si>
  <si>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</si>
  <si>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</si>
  <si>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</si>
  <si>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</si>
  <si>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</si>
  <si>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</si>
  <si>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</si>
  <si>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</si>
  <si>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</si>
  <si>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</si>
  <si>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</si>
  <si>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</si>
  <si>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</si>
  <si>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</si>
  <si>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</si>
  <si>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</si>
  <si>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</si>
  <si>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</si>
  <si>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</si>
  <si>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</si>
  <si>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</si>
  <si>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</si>
  <si>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</si>
  <si>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</si>
  <si>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</si>
  <si>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</si>
  <si>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</si>
  <si>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</si>
  <si>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</si>
  <si>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</si>
  <si>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</si>
  <si>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</si>
  <si>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</si>
  <si>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</si>
  <si>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</si>
  <si>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</si>
  <si>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</si>
  <si>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</si>
  <si>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</si>
  <si>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</si>
  <si>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</si>
  <si>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</si>
  <si>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</si>
  <si>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</si>
  <si>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</si>
  <si>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</si>
  <si>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</si>
  <si>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</si>
  <si>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</si>
  <si>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</si>
  <si>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</si>
  <si>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</si>
  <si>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</si>
  <si>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</si>
  <si>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</si>
  <si>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</si>
  <si>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</si>
  <si>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</si>
  <si>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</si>
  <si>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</si>
  <si>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</si>
  <si>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</si>
  <si>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</si>
  <si>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</si>
  <si>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</si>
  <si>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</si>
  <si>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</si>
  <si>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</si>
  <si>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</si>
  <si>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</si>
  <si>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</si>
  <si>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</si>
  <si>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</si>
  <si>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</si>
  <si>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</si>
  <si>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</si>
  <si>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</si>
  <si>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</si>
  <si>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</si>
  <si>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</si>
  <si>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</si>
  <si>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</si>
  <si>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</si>
  <si>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</si>
  <si>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</si>
  <si>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</si>
  <si>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</si>
  <si>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</si>
  <si>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</si>
  <si>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</si>
  <si>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</si>
  <si>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</si>
  <si>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</si>
  <si>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</si>
  <si>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</si>
  <si>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</si>
  <si>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</si>
  <si>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</si>
  <si>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</si>
  <si>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</si>
  <si>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</si>
  <si>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</si>
  <si>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</si>
  <si>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</si>
  <si>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</si>
  <si>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</si>
  <si>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</si>
  <si>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</si>
  <si>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</si>
  <si>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</si>
  <si>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</si>
  <si>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</si>
  <si>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</si>
  <si>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</si>
  <si>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</si>
  <si>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</si>
  <si>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</si>
  <si>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</si>
  <si>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</si>
  <si>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</si>
  <si>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</si>
  <si>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</si>
  <si>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</si>
  <si>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</si>
  <si>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</si>
  <si>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</si>
  <si>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</si>
  <si>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</si>
  <si>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</si>
  <si>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</si>
  <si>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</si>
  <si>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</si>
  <si>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</si>
  <si>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</si>
  <si>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</si>
  <si>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</si>
  <si>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</si>
  <si>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</si>
  <si>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</si>
  <si>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</si>
  <si>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</si>
  <si>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</si>
  <si>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</si>
  <si>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</si>
  <si>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</si>
  <si>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</si>
  <si>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</si>
  <si>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</si>
  <si>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</si>
  <si>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</si>
  <si>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</si>
  <si>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</si>
  <si>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</si>
  <si>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</si>
  <si>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</si>
  <si>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</si>
  <si>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</si>
  <si>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</si>
  <si>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</si>
  <si>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</si>
  <si>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</si>
  <si>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</si>
  <si>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</si>
  <si>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</si>
  <si>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</si>
  <si>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</si>
  <si>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</si>
  <si>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</si>
  <si>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</si>
  <si>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</si>
  <si>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</si>
  <si>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</si>
  <si>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</si>
  <si>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</si>
  <si>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</si>
  <si>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</si>
  <si>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</si>
  <si>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</si>
  <si>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</si>
  <si>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</si>
  <si>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</si>
  <si>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</si>
  <si>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</si>
  <si>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</si>
  <si>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</si>
  <si>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</si>
  <si>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</si>
  <si>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</si>
  <si>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</si>
  <si>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</si>
  <si>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</si>
  <si>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</si>
  <si>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</si>
  <si>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</si>
  <si>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</si>
  <si>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</si>
  <si>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</si>
  <si>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</si>
  <si>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</si>
  <si>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</si>
  <si>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</si>
  <si>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</si>
  <si>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</si>
  <si>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</si>
  <si>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</si>
  <si>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</si>
  <si>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</si>
  <si>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</si>
  <si>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</si>
  <si>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</si>
  <si>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</si>
  <si>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</si>
  <si>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</si>
  <si>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</si>
  <si>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</si>
  <si>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</si>
  <si>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</si>
  <si>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</si>
  <si>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</si>
  <si>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</si>
  <si>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</si>
  <si>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</si>
  <si>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</si>
  <si>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</si>
  <si>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</si>
  <si>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</si>
  <si>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</si>
  <si>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</si>
  <si>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</si>
  <si>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</si>
  <si>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</si>
  <si>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</si>
  <si>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</si>
  <si>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</si>
  <si>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</si>
  <si>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</si>
  <si>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</si>
  <si>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</si>
  <si>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</si>
  <si>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</si>
  <si>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</si>
  <si>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</si>
  <si>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</si>
  <si>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</si>
  <si>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</si>
  <si>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</si>
  <si>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</si>
  <si>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</si>
  <si>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</si>
  <si>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</si>
  <si>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</si>
  <si>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</si>
  <si>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</si>
  <si>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</si>
  <si>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</si>
  <si>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</si>
  <si>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</si>
  <si>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</si>
  <si>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</si>
  <si>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</si>
  <si>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</si>
  <si>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</si>
  <si>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</si>
  <si>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</si>
  <si>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</si>
  <si>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</si>
  <si>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</si>
  <si>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</si>
  <si>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</si>
  <si>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</si>
  <si>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</si>
  <si>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</si>
  <si>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</si>
  <si>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</si>
  <si>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</si>
  <si>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</si>
  <si>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</si>
  <si>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</si>
  <si>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</si>
  <si>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</si>
  <si>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</si>
  <si>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</si>
  <si>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</si>
  <si>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</si>
  <si>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</si>
  <si>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</si>
  <si>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</si>
  <si>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</si>
  <si>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</si>
  <si>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</si>
  <si>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</si>
  <si>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</si>
  <si>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</si>
  <si>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</si>
  <si>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</si>
  <si>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</si>
  <si>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</si>
  <si>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</si>
  <si>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</si>
  <si>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</si>
  <si>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</si>
  <si>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</si>
  <si>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</si>
  <si>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</si>
  <si>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</si>
  <si>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</si>
  <si>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</si>
  <si>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</si>
  <si>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</si>
  <si>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</si>
  <si>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</si>
  <si>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</si>
  <si>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</si>
  <si>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</si>
  <si>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</si>
  <si>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</si>
  <si>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</si>
  <si>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</si>
  <si>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</si>
  <si>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</si>
  <si>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</si>
  <si>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</si>
  <si>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</si>
  <si>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</si>
  <si>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</si>
  <si>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</si>
  <si>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</si>
  <si>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</si>
  <si>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</si>
  <si>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</si>
  <si>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</si>
  <si>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</si>
  <si>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</si>
  <si>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</si>
  <si>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</si>
  <si>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</si>
  <si>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</si>
  <si>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</si>
  <si>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</si>
  <si>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</si>
  <si>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</si>
  <si>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</si>
  <si>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</si>
  <si>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</si>
  <si>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</si>
  <si>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</si>
  <si>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</si>
  <si>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</si>
  <si>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</si>
  <si>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</si>
  <si>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</si>
  <si>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</si>
  <si>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</si>
  <si>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</si>
  <si>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</si>
  <si>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</si>
  <si>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</si>
  <si>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</si>
  <si>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</si>
  <si>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</si>
  <si>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</si>
  <si>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</si>
  <si>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</si>
  <si>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</si>
  <si>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</si>
  <si>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</si>
  <si>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</si>
  <si>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</si>
  <si>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</si>
  <si>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</si>
  <si>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</si>
  <si>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</si>
  <si>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</si>
  <si>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</si>
  <si>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</si>
  <si>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</si>
  <si>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</si>
  <si>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</si>
  <si>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</si>
  <si>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</si>
  <si>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</si>
  <si>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</si>
  <si>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</si>
  <si>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</si>
  <si>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</si>
  <si>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</si>
  <si>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</si>
  <si>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</si>
  <si>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</si>
  <si>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</si>
  <si>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</si>
  <si>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</si>
  <si>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</si>
  <si>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</si>
  <si>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</si>
  <si>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</si>
  <si>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</si>
  <si>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</si>
  <si>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</si>
  <si>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</si>
  <si>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</si>
  <si>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</si>
  <si>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</si>
  <si>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</si>
  <si>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</si>
  <si>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</si>
  <si>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</si>
  <si>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</si>
  <si>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</si>
  <si>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</si>
  <si>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</si>
  <si>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</si>
  <si>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</si>
  <si>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</si>
  <si>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</si>
  <si>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</si>
  <si>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</si>
  <si>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</si>
  <si>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</si>
  <si>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</si>
  <si>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</si>
  <si>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</si>
  <si>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</si>
  <si>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</si>
  <si>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</si>
  <si>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</si>
  <si>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</si>
  <si>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</si>
  <si>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</si>
  <si>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</si>
  <si>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</si>
  <si>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</si>
  <si>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</si>
  <si>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</si>
  <si>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</si>
  <si>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</si>
  <si>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</si>
  <si>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</si>
  <si>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</si>
  <si>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</si>
  <si>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</si>
  <si>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</si>
  <si>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</si>
  <si>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</si>
  <si>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</si>
  <si>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</si>
  <si>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</si>
  <si>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</si>
  <si>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</si>
  <si>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</si>
  <si>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</si>
  <si>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</si>
  <si>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</si>
  <si>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</si>
  <si>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</si>
  <si>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</si>
  <si>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</si>
  <si>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</si>
  <si>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</si>
  <si>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</si>
  <si>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</si>
  <si>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</si>
  <si>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</si>
  <si>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</si>
  <si>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</si>
  <si>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</si>
  <si>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</si>
  <si>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</si>
  <si>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</si>
  <si>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</si>
  <si>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</si>
  <si>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</si>
  <si>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</si>
  <si>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</si>
  <si>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</si>
  <si>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</si>
  <si>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</si>
  <si>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</si>
  <si>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</si>
  <si>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</si>
  <si>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</si>
  <si>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</si>
  <si>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</si>
  <si>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</si>
  <si>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</si>
  <si>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</si>
  <si>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</si>
  <si>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</si>
  <si>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</si>
  <si>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</si>
  <si>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</si>
  <si>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</si>
  <si>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</si>
  <si>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</si>
  <si>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</si>
  <si>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</si>
  <si>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</si>
  <si>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</si>
  <si>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</si>
  <si>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</si>
  <si>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</si>
  <si>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</si>
  <si>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</si>
  <si>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</si>
  <si>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</si>
  <si>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</si>
  <si>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</si>
  <si>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</si>
  <si>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</si>
  <si>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</si>
  <si>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</si>
  <si>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</si>
  <si>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</si>
  <si>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</si>
  <si>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</si>
  <si>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</si>
  <si>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</si>
  <si>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</si>
  <si>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</si>
  <si>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</si>
  <si>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</si>
  <si>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</si>
  <si>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</si>
  <si>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</si>
  <si>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</si>
  <si>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</si>
  <si>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</si>
  <si>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</si>
  <si>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</si>
  <si>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</si>
  <si>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</si>
  <si>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</si>
  <si>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</si>
  <si>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</si>
  <si>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</si>
  <si>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</si>
  <si>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</si>
  <si>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</si>
  <si>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</si>
  <si>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</si>
  <si>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</si>
  <si>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</si>
  <si>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</si>
  <si>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</si>
  <si>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</si>
  <si>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</si>
  <si>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</si>
  <si>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</si>
  <si>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</si>
  <si>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</si>
  <si>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</si>
  <si>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</si>
  <si>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</si>
  <si>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</si>
  <si>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</si>
  <si>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</si>
  <si>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</si>
  <si>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</si>
  <si>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</si>
  <si>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</si>
  <si>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</si>
  <si>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</si>
  <si>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</si>
  <si>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</si>
  <si>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</si>
  <si>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</si>
  <si>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</si>
  <si>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</si>
  <si>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</si>
  <si>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</si>
  <si>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</si>
  <si>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</si>
  <si>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</si>
  <si>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</si>
  <si>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</si>
  <si>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</si>
  <si>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</si>
  <si>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</si>
  <si>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</si>
  <si>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</si>
  <si>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</si>
  <si>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</si>
  <si>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</si>
  <si>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</si>
  <si>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</si>
  <si>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</si>
  <si>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</si>
  <si>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</si>
  <si>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</si>
  <si>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</si>
  <si>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</si>
  <si>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</si>
  <si>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</si>
  <si>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</si>
  <si>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</si>
  <si>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</si>
  <si>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</si>
  <si>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</si>
  <si>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</si>
  <si>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</si>
  <si>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</si>
  <si>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</si>
  <si>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</si>
  <si>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</si>
  <si>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</si>
  <si>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</si>
  <si>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</si>
  <si>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</si>
  <si>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</si>
  <si>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</si>
  <si>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</si>
  <si>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</si>
  <si>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</si>
  <si>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</si>
  <si>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</si>
  <si>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</si>
  <si>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</si>
  <si>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</si>
  <si>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</si>
  <si>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</si>
  <si>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</si>
  <si>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</si>
  <si>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</si>
  <si>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</si>
  <si>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</si>
  <si>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</si>
  <si>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</si>
  <si>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</si>
  <si>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</si>
  <si>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</si>
  <si>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</si>
  <si>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</si>
  <si>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</si>
  <si>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</si>
  <si>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</si>
  <si>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</si>
  <si>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</si>
  <si>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</si>
  <si>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</si>
  <si>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</si>
  <si>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</si>
  <si>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</si>
  <si>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</si>
  <si>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</si>
  <si>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</si>
  <si>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</si>
  <si>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</si>
  <si>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</si>
  <si>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</si>
  <si>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</si>
  <si>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</si>
  <si>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</si>
  <si>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</si>
  <si>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</si>
  <si>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</si>
  <si>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</si>
  <si>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</si>
  <si>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</si>
  <si>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</si>
  <si>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</si>
  <si>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</si>
  <si>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</si>
  <si>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</si>
  <si>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</si>
  <si>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</si>
  <si>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</si>
  <si>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</si>
  <si>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</si>
  <si>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</si>
  <si>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</si>
  <si>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</si>
  <si>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</si>
  <si>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</si>
  <si>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</si>
  <si>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</si>
  <si>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</si>
  <si>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</si>
  <si>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</si>
  <si>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</si>
  <si>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</si>
  <si>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</si>
  <si>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</si>
  <si>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</si>
  <si>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</si>
  <si>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</si>
  <si>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</si>
  <si>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</si>
  <si>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</si>
  <si>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</si>
  <si>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</si>
  <si>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</si>
  <si>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</si>
  <si>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</si>
  <si>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</si>
  <si>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</si>
  <si>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</si>
  <si>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</si>
  <si>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</si>
  <si>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</si>
  <si>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</si>
  <si>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</si>
  <si>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</si>
  <si>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</si>
  <si>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</si>
  <si>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</si>
  <si>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</si>
  <si>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</si>
  <si>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</si>
  <si>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</si>
  <si>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</si>
  <si>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</si>
  <si>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</si>
  <si>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</si>
  <si>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</si>
  <si>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</si>
  <si>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</si>
  <si>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</si>
  <si>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</si>
  <si>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</si>
  <si>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</si>
  <si>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</si>
  <si>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</si>
  <si>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</si>
  <si>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</si>
  <si>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</si>
  <si>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</si>
  <si>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</si>
  <si>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</si>
  <si>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</si>
  <si>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</si>
  <si>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</si>
  <si>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</si>
  <si>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</si>
  <si>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</si>
  <si>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</si>
  <si>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</si>
  <si>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</si>
  <si>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</si>
  <si>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</si>
  <si>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</si>
  <si>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</si>
  <si>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</si>
  <si>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</si>
  <si>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</si>
  <si>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</si>
  <si>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</si>
  <si>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</si>
  <si>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</si>
  <si>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</si>
  <si>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</si>
  <si>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</si>
  <si>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</si>
  <si>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</si>
  <si>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</si>
  <si>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</si>
  <si>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</si>
  <si>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</si>
  <si>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</si>
  <si>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</si>
  <si>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</si>
  <si>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</si>
  <si>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</si>
  <si>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</si>
  <si>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</si>
  <si>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</si>
  <si>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</si>
  <si>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</si>
  <si>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</si>
  <si>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</si>
  <si>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</si>
  <si>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</si>
  <si>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</si>
  <si>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</si>
  <si>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</si>
  <si>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</si>
  <si>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</si>
  <si>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</si>
  <si>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</si>
  <si>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</si>
  <si>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</si>
  <si>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</si>
  <si>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</si>
  <si>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</si>
  <si>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</si>
  <si>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</si>
  <si>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</si>
  <si>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</si>
  <si>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</si>
  <si>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</si>
  <si>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</si>
  <si>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</si>
  <si>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</si>
  <si>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</si>
  <si>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</si>
  <si>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</si>
  <si>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</si>
  <si>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</si>
  <si>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</si>
  <si>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</si>
  <si>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</si>
  <si>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</si>
  <si>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</si>
  <si>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</si>
  <si>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</si>
  <si>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</si>
  <si>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</si>
  <si>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</si>
  <si>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</si>
  <si>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</si>
  <si>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</si>
  <si>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</si>
  <si>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</si>
  <si>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</si>
  <si>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</si>
  <si>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</si>
  <si>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</si>
  <si>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</si>
  <si>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</si>
  <si>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</si>
  <si>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</si>
  <si>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</si>
  <si>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</si>
  <si>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</si>
  <si>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</si>
  <si>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</si>
  <si>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</si>
  <si>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</si>
  <si>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</si>
  <si>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</si>
  <si>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</si>
  <si>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</si>
  <si>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</si>
  <si>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</si>
  <si>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</si>
  <si>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</si>
  <si>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</si>
  <si>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</si>
  <si>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</si>
  <si>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</si>
  <si>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</si>
  <si>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</si>
  <si>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</si>
  <si>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</si>
  <si>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</si>
  <si>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</si>
  <si>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</si>
  <si>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</si>
  <si>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</si>
  <si>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</si>
  <si>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</si>
  <si>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</si>
  <si>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</si>
  <si>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</si>
  <si>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</si>
  <si>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</si>
  <si>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</si>
  <si>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</si>
  <si>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</si>
  <si>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</si>
  <si>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</si>
  <si>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</si>
  <si>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</si>
  <si>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</si>
  <si>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</si>
  <si>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</si>
  <si>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</si>
  <si>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</si>
  <si>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</si>
  <si>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</si>
  <si>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</si>
  <si>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</si>
  <si>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</si>
  <si>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</si>
  <si>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</si>
  <si>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</si>
  <si>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</si>
  <si>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</si>
  <si>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</si>
  <si>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</si>
  <si>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</si>
  <si>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</si>
  <si>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</si>
  <si>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</si>
  <si>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</si>
  <si>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</si>
  <si>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</si>
  <si>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</si>
  <si>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</si>
  <si>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</si>
  <si>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</si>
  <si>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</si>
  <si>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</si>
  <si>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</si>
  <si>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</si>
  <si>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</si>
  <si>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</si>
  <si>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</si>
  <si>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</si>
  <si>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</si>
  <si>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</si>
  <si>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</si>
  <si>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</si>
  <si>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</si>
  <si>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</si>
  <si>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</si>
  <si>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</si>
  <si>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</si>
  <si>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</si>
  <si>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</si>
  <si>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</si>
  <si>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</si>
  <si>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</si>
  <si>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</si>
  <si>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</si>
  <si>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</si>
  <si>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</si>
  <si>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</si>
  <si>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</si>
  <si>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</si>
  <si>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</si>
  <si>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</si>
  <si>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</si>
  <si>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</si>
  <si>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</si>
  <si>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</si>
  <si>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</si>
  <si>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</si>
  <si>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</si>
  <si>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</si>
  <si>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</si>
  <si>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</si>
  <si>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</si>
  <si>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</si>
  <si>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</si>
  <si>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</si>
  <si>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</si>
  <si>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</si>
  <si>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</si>
  <si>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</si>
  <si>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</si>
  <si>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</si>
  <si>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</si>
  <si>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</si>
  <si>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</si>
  <si>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</si>
  <si>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</si>
  <si>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</si>
  <si>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</si>
  <si>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</si>
  <si>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</si>
  <si>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</si>
  <si>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</si>
  <si>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</si>
  <si>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</si>
  <si>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</si>
  <si>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</si>
  <si>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</si>
  <si>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</si>
  <si>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</si>
  <si>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</si>
  <si>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</si>
  <si>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</si>
  <si>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</si>
  <si>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</si>
  <si>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</si>
  <si>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</si>
  <si>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</si>
  <si>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</si>
  <si>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</si>
  <si>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</si>
  <si>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</si>
  <si>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</si>
  <si>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</si>
  <si>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</si>
  <si>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</si>
  <si>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</si>
  <si>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</si>
  <si>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</si>
  <si>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</si>
  <si>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</si>
  <si>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</si>
  <si>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</si>
  <si>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</si>
  <si>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</si>
  <si>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</si>
  <si>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</si>
  <si>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</si>
  <si>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</si>
  <si>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</si>
  <si>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</si>
  <si>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</si>
  <si>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</si>
  <si>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</si>
  <si>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</si>
  <si>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</si>
  <si>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</si>
  <si>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</si>
  <si>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</si>
  <si>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</si>
  <si>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</si>
  <si>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</si>
  <si>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</si>
  <si>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</si>
  <si>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</si>
  <si>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</si>
  <si>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</si>
  <si>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</si>
  <si>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</si>
  <si>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</si>
  <si>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</si>
  <si>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</si>
  <si>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</si>
  <si>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</si>
  <si>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</si>
  <si>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</si>
  <si>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</si>
  <si>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</si>
  <si>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</si>
  <si>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</si>
  <si>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</si>
  <si>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</si>
  <si>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</si>
  <si>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</si>
  <si>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</si>
  <si>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</si>
  <si>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</si>
  <si>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</si>
  <si>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</si>
  <si>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</si>
  <si>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</si>
  <si>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</si>
  <si>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</si>
  <si>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</si>
  <si>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</si>
  <si>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</si>
  <si>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</si>
  <si>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</si>
  <si>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</si>
  <si>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</si>
  <si>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</si>
  <si>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</si>
  <si>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</si>
  <si>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</si>
  <si>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</si>
  <si>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</si>
  <si>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</si>
  <si>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</si>
  <si>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</si>
  <si>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</si>
  <si>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</si>
  <si>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</si>
  <si>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</si>
  <si>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</si>
  <si>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</si>
  <si>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</si>
  <si>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</si>
  <si>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</si>
  <si>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</si>
  <si>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</si>
  <si>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</si>
  <si>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</si>
  <si>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</si>
  <si>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</si>
  <si>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</si>
  <si>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</si>
  <si>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</si>
  <si>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</si>
  <si>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</si>
  <si>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</si>
  <si>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</si>
  <si>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</si>
  <si>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</si>
  <si>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</si>
  <si>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</si>
  <si>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</si>
  <si>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</si>
  <si>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</si>
  <si>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</si>
  <si>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</si>
  <si>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</si>
  <si>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</si>
  <si>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</si>
  <si>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</si>
  <si>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</si>
  <si>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</si>
  <si>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</si>
  <si>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</si>
  <si>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</si>
  <si>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</si>
  <si>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</si>
  <si>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</si>
  <si>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</si>
  <si>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</si>
  <si>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</si>
  <si>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</si>
  <si>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</si>
  <si>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</si>
  <si>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</si>
  <si>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</si>
  <si>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</si>
  <si>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</si>
  <si>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</si>
  <si>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</si>
  <si>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</si>
  <si>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</si>
  <si>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</si>
  <si>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</si>
  <si>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</si>
  <si>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</si>
  <si>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</si>
  <si>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</si>
  <si>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</si>
  <si>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</si>
  <si>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</si>
  <si>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</si>
  <si>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</si>
  <si>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</si>
  <si>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</si>
  <si>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</si>
  <si>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</si>
  <si>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</si>
  <si>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</si>
  <si>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</si>
  <si>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</si>
  <si>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</si>
  <si>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</si>
  <si>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</si>
  <si>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</si>
  <si>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</si>
  <si>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</si>
  <si>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</si>
  <si>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</si>
  <si>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</si>
  <si>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</si>
  <si>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</si>
  <si>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</si>
  <si>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</si>
  <si>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</si>
  <si>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</si>
  <si>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</si>
  <si>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</si>
  <si>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</si>
  <si>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</si>
  <si>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</si>
  <si>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</si>
  <si>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</si>
  <si>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</si>
  <si>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</si>
  <si>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</si>
  <si>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</si>
  <si>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</si>
  <si>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</si>
  <si>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</si>
  <si>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</si>
  <si>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</si>
  <si>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</si>
  <si>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</si>
  <si>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</si>
  <si>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</si>
  <si>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</si>
  <si>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</si>
  <si>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</si>
  <si>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</si>
  <si>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</si>
  <si>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</si>
  <si>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</si>
  <si>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</si>
  <si>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</si>
  <si>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</si>
  <si>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</si>
  <si>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</si>
  <si>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</si>
  <si>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</si>
  <si>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</si>
  <si>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</si>
  <si>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</si>
  <si>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</si>
  <si>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</si>
  <si>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</si>
  <si>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</si>
  <si>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</si>
  <si>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</si>
  <si>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</si>
  <si>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</si>
  <si>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</si>
  <si>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</si>
  <si>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</si>
  <si>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</si>
  <si>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</si>
  <si>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</si>
  <si>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</si>
  <si>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</si>
  <si>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</si>
  <si>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</si>
  <si>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</si>
  <si>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</si>
  <si>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</si>
  <si>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</si>
  <si>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</si>
  <si>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</si>
  <si>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</si>
  <si>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</si>
  <si>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</si>
  <si>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</si>
  <si>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</si>
  <si>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</si>
  <si>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</si>
  <si>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</si>
  <si>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</si>
  <si>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</si>
  <si>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</si>
  <si>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</si>
  <si>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</si>
  <si>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</si>
  <si>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</si>
  <si>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</si>
  <si>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</si>
  <si>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</si>
  <si>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</si>
  <si>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</si>
  <si>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</si>
  <si>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</si>
  <si>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</si>
  <si>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</si>
  <si>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</si>
  <si>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</si>
  <si>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</si>
  <si>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</si>
  <si>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</si>
  <si>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</si>
  <si>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</si>
  <si>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</si>
  <si>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</si>
  <si>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</si>
  <si>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</si>
  <si>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</si>
  <si>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</si>
  <si>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</si>
  <si>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</si>
  <si>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</si>
  <si>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</si>
  <si>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</si>
  <si>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</si>
  <si>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</si>
  <si>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</si>
  <si>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</si>
  <si>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</si>
  <si>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</si>
  <si>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</si>
  <si>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</si>
  <si>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</si>
  <si>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</si>
  <si>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</si>
  <si>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</si>
  <si>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</si>
  <si>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</si>
  <si>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</si>
  <si>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</si>
  <si>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</si>
  <si>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</si>
  <si>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</si>
  <si>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</si>
  <si>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</si>
  <si>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</si>
  <si>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</si>
  <si>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</si>
  <si>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</si>
  <si>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</si>
  <si>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</si>
  <si>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</si>
  <si>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</si>
  <si>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</si>
  <si>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</si>
  <si>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</si>
  <si>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</si>
  <si>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</si>
  <si>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</si>
  <si>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</si>
  <si>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</si>
  <si>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</si>
  <si>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</si>
  <si>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</si>
  <si>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</si>
  <si>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</si>
  <si>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</si>
  <si>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</si>
  <si>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</si>
  <si>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</si>
  <si>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</si>
  <si>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</si>
  <si>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</si>
  <si>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</si>
  <si>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</si>
  <si>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</si>
  <si>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</si>
  <si>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</si>
  <si>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</si>
  <si>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</si>
  <si>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</si>
  <si>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</si>
  <si>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</si>
  <si>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</si>
  <si>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</si>
  <si>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</si>
  <si>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</si>
  <si>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</si>
  <si>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</si>
  <si>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</si>
  <si>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</si>
  <si>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</si>
  <si>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</si>
  <si>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</si>
  <si>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</si>
  <si>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</si>
  <si>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</si>
  <si>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</si>
  <si>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</si>
  <si>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</si>
  <si>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</si>
  <si>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</si>
  <si>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</si>
  <si>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</si>
  <si>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</si>
  <si>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</si>
  <si>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</si>
  <si>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</si>
  <si>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</si>
  <si>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</si>
  <si>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</si>
  <si>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</si>
  <si>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</si>
  <si>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</si>
  <si>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</si>
  <si>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</si>
  <si>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</si>
  <si>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</si>
  <si>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</si>
  <si>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</si>
  <si>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</si>
  <si>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</si>
  <si>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</si>
  <si>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</si>
  <si>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</si>
  <si>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</si>
  <si>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</si>
  <si>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</si>
  <si>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</si>
  <si>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</si>
  <si>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</si>
  <si>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</si>
  <si>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</si>
  <si>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</si>
  <si>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</si>
  <si>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</si>
  <si>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</si>
  <si>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</si>
  <si>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</si>
  <si>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</si>
  <si>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</si>
  <si>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</si>
  <si>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</si>
  <si>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</si>
  <si>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</si>
  <si>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</si>
  <si>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</si>
  <si>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</si>
  <si>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</si>
  <si>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</si>
  <si>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</si>
  <si>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</si>
  <si>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</si>
  <si>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</si>
  <si>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</si>
  <si>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</si>
  <si>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</si>
  <si>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</si>
  <si>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</si>
  <si>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</si>
  <si>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</si>
  <si>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</si>
  <si>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</si>
  <si>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</si>
  <si>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</si>
  <si>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</si>
  <si>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</si>
  <si>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</si>
  <si>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</si>
  <si>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</si>
  <si>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</si>
  <si>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</si>
  <si>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</si>
  <si>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</si>
  <si>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</si>
  <si>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</si>
  <si>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</si>
  <si>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</si>
  <si>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</si>
  <si>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</si>
  <si>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</si>
  <si>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</si>
  <si>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</si>
  <si>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</si>
  <si>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</si>
  <si>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</si>
  <si>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</si>
  <si>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</si>
  <si>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</si>
  <si>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</si>
  <si>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</si>
  <si>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</si>
  <si>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</si>
  <si>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</si>
  <si>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</si>
  <si>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</si>
  <si>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</si>
  <si>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</si>
  <si>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</si>
  <si>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</si>
  <si>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</si>
  <si>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</si>
  <si>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</si>
  <si>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</si>
  <si>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</si>
  <si>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</si>
  <si>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</si>
  <si>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</si>
  <si>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</si>
  <si>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</si>
  <si>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</si>
  <si>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</si>
  <si>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</si>
  <si>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</si>
  <si>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</si>
  <si>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</si>
  <si>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</si>
  <si>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</si>
  <si>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</si>
  <si>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</si>
  <si>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</si>
  <si>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</si>
  <si>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</si>
  <si>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</si>
  <si>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</si>
  <si>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</si>
  <si>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</si>
  <si>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</si>
  <si>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</si>
  <si>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</si>
  <si>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</si>
  <si>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</si>
  <si>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</si>
  <si>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</si>
  <si>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</si>
  <si>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</si>
  <si>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</si>
  <si>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</si>
  <si>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</si>
  <si>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</si>
  <si>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</si>
  <si>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</si>
  <si>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</si>
  <si>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</si>
  <si>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</si>
  <si>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</si>
  <si>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</si>
  <si>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</si>
  <si>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</si>
  <si>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</si>
  <si>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</si>
  <si>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</si>
  <si>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</si>
  <si>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</si>
  <si>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</si>
  <si>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</si>
  <si>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</si>
  <si>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</si>
  <si>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</si>
  <si>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</si>
  <si>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</si>
  <si>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</si>
  <si>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</si>
  <si>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</si>
  <si>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</si>
  <si>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</si>
  <si>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</si>
  <si>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</si>
  <si>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</si>
  <si>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</si>
  <si>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</si>
  <si>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</si>
  <si>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</si>
  <si>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</si>
  <si>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</si>
  <si>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</si>
  <si>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</si>
  <si>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</si>
  <si>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</si>
  <si>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</si>
  <si>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</si>
  <si>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</si>
  <si>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</si>
  <si>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</si>
  <si>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</si>
  <si>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</si>
  <si>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</si>
  <si>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</si>
  <si>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</si>
  <si>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</si>
  <si>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</si>
  <si>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</si>
  <si>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</si>
  <si>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</si>
  <si>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</si>
  <si>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</si>
  <si>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</si>
  <si>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</si>
  <si>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</si>
  <si>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</si>
  <si>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</si>
  <si>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</si>
  <si>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</si>
  <si>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</si>
  <si>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</si>
  <si>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</si>
  <si>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</si>
  <si>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</si>
  <si>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</si>
  <si>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</si>
  <si>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</si>
  <si>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</si>
  <si>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</si>
  <si>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</si>
  <si>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</si>
  <si>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</si>
  <si>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</si>
  <si>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</si>
  <si>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</si>
  <si>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</si>
  <si>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</si>
  <si>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</si>
  <si>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</si>
  <si>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</si>
  <si>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</si>
  <si>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</si>
  <si>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</si>
  <si>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</si>
  <si>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</si>
  <si>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</si>
  <si>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</si>
  <si>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</si>
  <si>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</si>
  <si>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</si>
  <si>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</si>
  <si>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</si>
  <si>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</si>
  <si>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</si>
  <si>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</si>
  <si>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</si>
  <si>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</si>
  <si>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</si>
  <si>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</si>
  <si>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</si>
  <si>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</si>
  <si>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</si>
  <si>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</si>
  <si>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</si>
  <si>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</si>
  <si>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</si>
  <si>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</si>
  <si>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</si>
  <si>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</si>
  <si>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</si>
  <si>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</si>
  <si>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</si>
  <si>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</si>
  <si>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</si>
  <si>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</si>
  <si>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</si>
  <si>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</si>
  <si>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</si>
  <si>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</si>
  <si>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</si>
  <si>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</si>
  <si>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</si>
  <si>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</si>
  <si>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</si>
  <si>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</si>
  <si>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</si>
  <si>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</si>
  <si>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</si>
  <si>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</si>
  <si>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</si>
  <si>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</si>
  <si>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</si>
  <si>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</si>
  <si>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</si>
  <si>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</si>
  <si>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</si>
  <si>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</si>
  <si>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</si>
  <si>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</si>
  <si>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</si>
  <si>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</si>
  <si>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</si>
  <si>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</si>
  <si>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</si>
  <si>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</si>
  <si>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</si>
  <si>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</si>
  <si>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</si>
  <si>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</si>
  <si>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</si>
  <si>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</si>
  <si>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</si>
  <si>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</si>
  <si>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</si>
  <si>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</si>
  <si>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</si>
  <si>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</si>
  <si>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</si>
  <si>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</si>
  <si>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</si>
  <si>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</si>
  <si>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</si>
  <si>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</si>
  <si>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</si>
  <si>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</si>
  <si>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</si>
  <si>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</si>
  <si>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</si>
  <si>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</si>
  <si>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</si>
  <si>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</si>
  <si>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</si>
  <si>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</si>
  <si>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</si>
  <si>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</si>
  <si>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</si>
  <si>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</si>
  <si>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</si>
  <si>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</si>
  <si>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</si>
  <si>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</si>
  <si>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</si>
  <si>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</si>
  <si>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</si>
  <si>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</si>
  <si>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</si>
  <si>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</si>
  <si>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</si>
  <si>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</si>
  <si>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</si>
  <si>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</si>
  <si>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</si>
  <si>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</si>
  <si>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</si>
  <si>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</si>
  <si>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</si>
  <si>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</si>
  <si>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</si>
  <si>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</si>
  <si>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</si>
  <si>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</si>
  <si>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</si>
  <si>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</si>
  <si>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</si>
  <si>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</si>
  <si>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</si>
  <si>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</si>
  <si>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</si>
  <si>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</si>
  <si>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</si>
  <si>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</si>
  <si>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</si>
  <si>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</si>
  <si>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</si>
  <si>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</si>
  <si>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</si>
  <si>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</si>
  <si>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</si>
  <si>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</si>
  <si>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</si>
  <si>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</si>
  <si>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</si>
  <si>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</si>
  <si>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</si>
  <si>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</si>
  <si>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</si>
  <si>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</si>
  <si>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</si>
  <si>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</si>
  <si>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</si>
  <si>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</si>
  <si>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</si>
  <si>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</si>
  <si>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</si>
  <si>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</si>
  <si>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</si>
  <si>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</si>
  <si>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</si>
  <si>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</si>
  <si>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</si>
  <si>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</si>
  <si>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</si>
  <si>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</si>
  <si>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</si>
  <si>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</si>
  <si>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</si>
  <si>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</si>
  <si>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</si>
  <si>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</si>
  <si>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</si>
  <si>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</si>
  <si>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</si>
  <si>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</si>
  <si>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</si>
  <si>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</si>
  <si>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</si>
  <si>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</si>
  <si>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</si>
  <si>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</si>
  <si>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</si>
  <si>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</si>
  <si>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</si>
  <si>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</si>
  <si>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</si>
  <si>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</si>
  <si>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</si>
  <si>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</si>
  <si>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</si>
  <si>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</si>
  <si>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</si>
  <si>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</si>
  <si>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</si>
  <si>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</si>
  <si>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</si>
  <si>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</si>
  <si>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</si>
  <si>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</si>
  <si>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</si>
  <si>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</si>
  <si>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</si>
  <si>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</si>
  <si>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</si>
  <si>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</si>
  <si>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</si>
  <si>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</si>
  <si>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</si>
  <si>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</si>
  <si>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</si>
  <si>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</si>
  <si>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</si>
  <si>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</si>
  <si>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</si>
  <si>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</si>
  <si>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</si>
  <si>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</si>
  <si>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</si>
  <si>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</si>
  <si>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</si>
  <si>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</si>
  <si>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</si>
  <si>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</si>
  <si>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</si>
  <si>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</si>
  <si>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</si>
  <si>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</si>
  <si>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</si>
  <si>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</si>
  <si>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</si>
  <si>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</si>
  <si>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</si>
  <si>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</si>
  <si>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</si>
  <si>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</si>
  <si>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</si>
  <si>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</si>
  <si>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</si>
  <si>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</si>
  <si>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</si>
  <si>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</si>
  <si>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</si>
  <si>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</si>
  <si>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</si>
  <si>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</si>
  <si>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</si>
  <si>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</si>
  <si>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</si>
  <si>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</si>
  <si>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</si>
  <si>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</si>
  <si>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</si>
  <si>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</si>
  <si>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</si>
  <si>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</si>
  <si>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</si>
  <si>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</si>
  <si>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</si>
  <si>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</si>
  <si>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</si>
  <si>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</si>
  <si>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</si>
  <si>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</si>
  <si>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</si>
  <si>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</si>
  <si>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</si>
  <si>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</si>
  <si>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</si>
  <si>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</si>
  <si>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</si>
  <si>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</si>
  <si>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</si>
  <si>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</si>
  <si>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</si>
  <si>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</si>
  <si>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</si>
  <si>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</si>
  <si>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</si>
  <si>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</si>
  <si>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</si>
  <si>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</si>
  <si>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</si>
  <si>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</si>
  <si>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</si>
  <si>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</si>
  <si>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</si>
  <si>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</si>
  <si>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</si>
  <si>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</si>
  <si>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</si>
  <si>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</si>
  <si>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</si>
  <si>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</si>
  <si>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</si>
  <si>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</si>
  <si>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</si>
  <si>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</si>
  <si>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</si>
  <si>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</si>
  <si>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</si>
  <si>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</si>
  <si>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</si>
  <si>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</si>
  <si>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</si>
  <si>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</si>
  <si>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</si>
  <si>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</si>
  <si>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</si>
  <si>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</si>
  <si>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</si>
  <si>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</si>
  <si>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</si>
  <si>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</si>
  <si>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</si>
  <si>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</si>
  <si>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</si>
  <si>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</si>
  <si>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</si>
  <si>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</si>
  <si>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</si>
  <si>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</si>
  <si>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</si>
  <si>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</si>
  <si>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</si>
  <si>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</si>
  <si>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</si>
  <si>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</si>
  <si>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</si>
  <si>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</si>
  <si>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</si>
  <si>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</si>
  <si>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</si>
  <si>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</si>
  <si>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</si>
  <si>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</si>
  <si>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</si>
  <si>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</si>
  <si>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</si>
  <si>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</si>
  <si>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</si>
  <si>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</si>
  <si>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</si>
  <si>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</si>
  <si>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</si>
  <si>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</si>
  <si>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</si>
  <si>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</si>
  <si>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</si>
  <si>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</si>
  <si>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</si>
  <si>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</si>
  <si>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</si>
  <si>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</si>
  <si>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</si>
  <si>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</si>
  <si>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</si>
  <si>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</si>
  <si>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</si>
  <si>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</si>
  <si>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</si>
  <si>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</si>
  <si>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</si>
  <si>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</si>
  <si>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</si>
  <si>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</si>
  <si>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</si>
  <si>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</si>
  <si>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</si>
  <si>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</si>
  <si>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</si>
  <si>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</si>
  <si>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</si>
  <si>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</si>
  <si>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</si>
  <si>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</si>
  <si>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</si>
  <si>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</si>
  <si>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</si>
  <si>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</si>
  <si>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</si>
  <si>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</si>
  <si>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</si>
  <si>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</si>
  <si>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</si>
  <si>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</si>
  <si>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</si>
  <si>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</si>
  <si>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</si>
  <si>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</si>
  <si>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</si>
  <si>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</si>
  <si>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</si>
  <si>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</si>
  <si>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</si>
  <si>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</si>
  <si>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</si>
  <si>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</si>
  <si>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</si>
  <si>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</si>
  <si>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</si>
  <si>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</si>
  <si>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</si>
  <si>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</si>
  <si>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</si>
  <si>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</si>
  <si>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</si>
  <si>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</si>
  <si>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</si>
  <si>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</si>
  <si>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</si>
  <si>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</si>
  <si>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</si>
  <si>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</si>
  <si>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</si>
  <si>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</si>
  <si>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</si>
  <si>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</si>
  <si>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</si>
  <si>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</si>
  <si>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</si>
  <si>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</si>
  <si>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</si>
  <si>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</si>
  <si>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</si>
  <si>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</si>
  <si>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</si>
  <si>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</si>
  <si>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</si>
  <si>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</si>
  <si>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</si>
  <si>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</si>
  <si>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</si>
  <si>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</si>
  <si>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</si>
  <si>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</si>
  <si>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</si>
  <si>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</si>
  <si>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</si>
  <si>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</si>
  <si>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</si>
  <si>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</si>
  <si>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</si>
  <si>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</si>
  <si>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</si>
  <si>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</si>
  <si>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</si>
  <si>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</si>
  <si>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</si>
  <si>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</si>
  <si>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</si>
  <si>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</si>
  <si>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</si>
  <si>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</si>
  <si>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</si>
  <si>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</si>
  <si>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</si>
  <si>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</si>
  <si>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</si>
  <si>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</si>
  <si>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</si>
  <si>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</si>
  <si>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</si>
  <si>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</si>
  <si>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</si>
  <si>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</si>
  <si>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</si>
  <si>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</si>
  <si>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</si>
  <si>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</si>
  <si>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</si>
  <si>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</si>
  <si>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</si>
  <si>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</si>
  <si>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</si>
  <si>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</si>
  <si>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</si>
  <si>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</si>
  <si>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</si>
  <si>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</si>
  <si>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</si>
  <si>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</si>
  <si>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</si>
  <si>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</si>
  <si>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</si>
  <si>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</si>
  <si>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</si>
  <si>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</si>
  <si>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</si>
  <si>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</si>
  <si>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</si>
  <si>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</si>
  <si>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</si>
  <si>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</si>
  <si>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</si>
  <si>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</si>
  <si>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</si>
  <si>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</si>
  <si>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</si>
  <si>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</si>
  <si>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</si>
  <si>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</si>
  <si>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</si>
  <si>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</si>
  <si>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</si>
  <si>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</si>
  <si>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</si>
  <si>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</si>
  <si>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</si>
  <si>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</si>
  <si>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</si>
  <si>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</si>
  <si>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</si>
  <si>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</si>
  <si>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</si>
  <si>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</si>
  <si>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</si>
  <si>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</si>
  <si>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</si>
  <si>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</si>
  <si>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</si>
  <si>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</si>
  <si>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</si>
  <si>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</si>
  <si>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</si>
  <si>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</si>
  <si>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</si>
  <si>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</si>
  <si>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</si>
  <si>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</si>
  <si>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</si>
  <si>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</si>
  <si>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</si>
  <si>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</si>
  <si>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</si>
  <si>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</si>
  <si>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</si>
  <si>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</si>
  <si>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</si>
  <si>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</si>
  <si>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</si>
  <si>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</si>
  <si>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</si>
  <si>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</si>
  <si>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</si>
  <si>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</si>
  <si>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</si>
  <si>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</si>
  <si>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</si>
  <si>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</si>
  <si>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</si>
  <si>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</si>
  <si>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</si>
  <si>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</si>
  <si>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</si>
  <si>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</si>
  <si>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</si>
  <si>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</si>
  <si>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</si>
  <si>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</si>
  <si>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</si>
  <si>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</si>
  <si>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</si>
  <si>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</si>
  <si>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</si>
  <si>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</si>
  <si>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</si>
  <si>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</si>
  <si>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</si>
  <si>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</si>
  <si>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</si>
  <si>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</si>
  <si>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</si>
  <si>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</si>
  <si>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</si>
  <si>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</si>
  <si>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</si>
  <si>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</si>
  <si>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</si>
  <si>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</si>
  <si>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</si>
  <si>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</si>
  <si>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</si>
  <si>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</si>
  <si>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</si>
  <si>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</si>
  <si>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</si>
  <si>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</si>
  <si>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</si>
  <si>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</si>
  <si>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</si>
  <si>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</si>
  <si>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</si>
  <si>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</si>
  <si>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</si>
  <si>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</si>
  <si>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</si>
  <si>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</si>
  <si>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</si>
  <si>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</si>
  <si>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</si>
  <si>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</si>
  <si>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</si>
  <si>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</si>
  <si>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</si>
  <si>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</si>
  <si>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</si>
  <si>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</si>
  <si>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</si>
  <si>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</si>
  <si>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</si>
  <si>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</si>
  <si>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</si>
  <si>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</si>
  <si>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</si>
  <si>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</si>
  <si>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</si>
  <si>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</si>
  <si>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</si>
  <si>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</si>
  <si>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</si>
  <si>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</si>
  <si>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</si>
  <si>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</si>
  <si>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</si>
  <si>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</si>
  <si>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</si>
  <si>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</si>
  <si>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</si>
  <si>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</si>
  <si>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</si>
  <si>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</si>
  <si>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</si>
  <si>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</si>
  <si>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</si>
  <si>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</si>
  <si>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</si>
  <si>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</si>
  <si>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</si>
  <si>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</si>
  <si>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</si>
  <si>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</si>
  <si>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</si>
  <si>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</si>
  <si>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</si>
  <si>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</si>
  <si>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</si>
  <si>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</si>
  <si>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</si>
  <si>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</si>
  <si>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</si>
  <si>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</si>
  <si>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</si>
  <si>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</si>
  <si>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</si>
  <si>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</si>
  <si>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</si>
  <si>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</si>
  <si>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</si>
  <si>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</si>
  <si>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</si>
  <si>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</si>
  <si>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</si>
  <si>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</si>
  <si>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</si>
  <si>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</si>
  <si>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</si>
  <si>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</si>
  <si>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</si>
  <si>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</si>
  <si>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</si>
  <si>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</si>
  <si>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</si>
  <si>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</si>
  <si>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</si>
  <si>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</si>
  <si>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</si>
  <si>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</si>
  <si>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</si>
  <si>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</si>
  <si>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</si>
  <si>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</si>
  <si>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</si>
  <si>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</si>
  <si>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</si>
  <si>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</si>
  <si>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</si>
  <si>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</si>
  <si>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</si>
  <si>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</si>
  <si>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</si>
  <si>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</si>
  <si>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</si>
  <si>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</si>
  <si>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</si>
  <si>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</si>
  <si>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</si>
  <si>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</si>
  <si>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</si>
  <si>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</si>
  <si>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</si>
  <si>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</si>
  <si>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</si>
  <si>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</si>
  <si>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</si>
  <si>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</si>
  <si>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</si>
  <si>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</si>
  <si>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</si>
  <si>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</si>
  <si>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</si>
  <si>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</si>
  <si>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</si>
  <si>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</si>
  <si>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</si>
  <si>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</si>
  <si>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</si>
  <si>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</si>
  <si>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</si>
  <si>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</si>
  <si>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</si>
  <si>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</si>
  <si>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</si>
  <si>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</si>
  <si>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</si>
  <si>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</si>
  <si>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</si>
  <si>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</si>
  <si>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</si>
  <si>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</si>
  <si>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</si>
  <si>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</si>
  <si>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</si>
  <si>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</si>
  <si>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</si>
  <si>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</si>
  <si>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</si>
  <si>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</si>
  <si>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</si>
  <si>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</si>
  <si>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</si>
  <si>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</si>
  <si>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</si>
  <si>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</si>
  <si>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</si>
  <si>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</si>
  <si>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</si>
  <si>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</si>
  <si>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</si>
  <si>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</si>
  <si>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</si>
  <si>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</si>
  <si>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</si>
  <si>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</si>
  <si>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</si>
  <si>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</si>
  <si>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</si>
  <si>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</si>
  <si>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</si>
  <si>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</si>
  <si>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</si>
  <si>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</si>
  <si>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</si>
  <si>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</si>
  <si>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</si>
  <si>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</si>
  <si>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</si>
  <si>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</si>
  <si>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</si>
  <si>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</si>
  <si>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</si>
  <si>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</si>
  <si>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</si>
  <si>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</si>
  <si>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</si>
  <si>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</si>
  <si>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</si>
  <si>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</si>
  <si>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</si>
  <si>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</si>
  <si>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</si>
  <si>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</si>
  <si>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</si>
  <si>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</si>
  <si>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</si>
  <si>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</si>
  <si>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</si>
  <si>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</si>
  <si>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</si>
  <si>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</si>
  <si>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</si>
  <si>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</si>
  <si>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</si>
  <si>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</si>
  <si>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</si>
  <si>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</si>
  <si>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</si>
  <si>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</si>
  <si>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</si>
  <si>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</si>
  <si>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</si>
  <si>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</si>
  <si>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</si>
  <si>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</si>
  <si>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</si>
  <si>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</si>
  <si>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</si>
  <si>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</si>
  <si>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</si>
  <si>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</si>
  <si>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</si>
  <si>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</si>
  <si>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</si>
  <si>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</si>
  <si>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</si>
  <si>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</si>
  <si>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</si>
  <si>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</si>
  <si>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</si>
  <si>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</si>
  <si>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</si>
  <si>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</si>
  <si>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</si>
  <si>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</si>
  <si>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</si>
  <si>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</si>
  <si>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</si>
  <si>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</si>
  <si>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</si>
  <si>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</si>
  <si>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</si>
  <si>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</si>
  <si>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</si>
  <si>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</si>
  <si>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</si>
  <si>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</si>
  <si>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</si>
  <si>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</si>
  <si>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</si>
  <si>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</si>
  <si>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</si>
  <si>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</si>
  <si>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</si>
  <si>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</si>
  <si>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</si>
  <si>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</si>
  <si>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</si>
  <si>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</si>
  <si>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</si>
  <si>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</si>
  <si>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</si>
  <si>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</si>
  <si>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</si>
  <si>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</si>
  <si>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</si>
  <si>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</si>
  <si>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</si>
  <si>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</si>
  <si>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</si>
  <si>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</si>
  <si>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</si>
  <si>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</si>
  <si>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</si>
  <si>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</si>
  <si>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</si>
  <si>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</si>
  <si>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</si>
  <si>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</si>
  <si>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</si>
  <si>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</si>
  <si>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</si>
  <si>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</si>
  <si>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</si>
  <si>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</si>
  <si>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</si>
  <si>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</si>
  <si>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</si>
  <si>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</si>
  <si>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</si>
  <si>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</si>
  <si>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</si>
  <si>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</si>
  <si>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</si>
  <si>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</si>
  <si>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</si>
  <si>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</si>
  <si>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</si>
  <si>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</si>
  <si>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</si>
  <si>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</si>
  <si>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</si>
  <si>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</si>
  <si>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</si>
  <si>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</si>
  <si>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</si>
  <si>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</si>
  <si>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</si>
  <si>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</si>
  <si>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</si>
  <si>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</si>
  <si>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</si>
  <si>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</si>
  <si>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</si>
  <si>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</si>
  <si>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</si>
  <si>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</si>
  <si>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</si>
  <si>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</si>
  <si>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</si>
  <si>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</si>
  <si>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</si>
  <si>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</si>
  <si>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</si>
  <si>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</si>
  <si>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</si>
  <si>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</si>
  <si>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</si>
  <si>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</si>
  <si>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</si>
  <si>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</si>
  <si>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</si>
  <si>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</si>
  <si>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</si>
  <si>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</si>
  <si>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</si>
  <si>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</si>
  <si>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</si>
  <si>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</si>
  <si>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</si>
  <si>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</si>
  <si>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</si>
  <si>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</si>
  <si>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</si>
  <si>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</si>
  <si>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</si>
  <si>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</si>
  <si>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</si>
  <si>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</si>
  <si>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</si>
  <si>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</si>
  <si>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</si>
  <si>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</si>
  <si>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</si>
  <si>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</si>
  <si>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</si>
  <si>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</si>
  <si>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</si>
  <si>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</si>
  <si>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</si>
  <si>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</si>
  <si>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</si>
  <si>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</si>
  <si>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</si>
  <si>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</si>
  <si>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</si>
  <si>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</si>
  <si>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</si>
  <si>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</si>
  <si>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</si>
  <si>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</si>
  <si>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</si>
  <si>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</si>
  <si>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</si>
  <si>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</si>
  <si>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</si>
  <si>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</si>
  <si>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</si>
  <si>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</si>
  <si>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</si>
  <si>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</si>
  <si>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</si>
  <si>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</si>
  <si>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</si>
  <si>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</si>
  <si>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</si>
  <si>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</si>
  <si>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</si>
  <si>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</si>
  <si>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</si>
  <si>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</si>
  <si>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</si>
  <si>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</si>
  <si>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</si>
  <si>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</si>
  <si>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</si>
  <si>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</si>
  <si>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</si>
  <si>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</si>
  <si>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</si>
  <si>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</si>
  <si>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</si>
  <si>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</si>
  <si>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</si>
  <si>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</si>
  <si>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</si>
  <si>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</si>
  <si>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</si>
  <si>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</si>
  <si>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</si>
  <si>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</si>
  <si>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</si>
  <si>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</si>
  <si>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</si>
  <si>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</si>
  <si>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</si>
  <si>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</si>
  <si>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</si>
  <si>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</si>
  <si>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</si>
  <si>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</si>
  <si>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</si>
  <si>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</si>
  <si>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</si>
  <si>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</si>
  <si>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</si>
  <si>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</si>
  <si>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</si>
  <si>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</si>
  <si>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</si>
  <si>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</si>
  <si>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</si>
  <si>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</si>
  <si>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</si>
  <si>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</si>
  <si>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</si>
  <si>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</si>
  <si>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</si>
  <si>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</si>
  <si>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</si>
  <si>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</si>
  <si>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</si>
  <si>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</si>
  <si>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</si>
  <si>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</si>
  <si>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</si>
  <si>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</si>
  <si>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</si>
  <si>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</si>
  <si>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</si>
  <si>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</si>
  <si>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</si>
  <si>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</si>
  <si>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</si>
  <si>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</si>
  <si>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</si>
  <si>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</si>
  <si>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</si>
  <si>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</si>
  <si>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</si>
  <si>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</si>
  <si>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</si>
  <si>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</si>
  <si>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</si>
  <si>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</si>
  <si>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</si>
  <si>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</si>
  <si>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</si>
  <si>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</si>
  <si>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</si>
  <si>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</si>
  <si>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</si>
  <si>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</si>
  <si>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</si>
  <si>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</si>
  <si>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</si>
  <si>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</si>
  <si>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</si>
  <si>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</si>
  <si>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</si>
  <si>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</si>
  <si>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</si>
  <si>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</si>
  <si>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</si>
  <si>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</si>
  <si>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</si>
  <si>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</si>
  <si>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</si>
  <si>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</si>
  <si>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</si>
  <si>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</si>
  <si>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</si>
  <si>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</si>
  <si>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</si>
  <si>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</si>
  <si>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</si>
  <si>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</si>
  <si>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</si>
  <si>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</si>
  <si>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</si>
  <si>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</si>
  <si>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</si>
  <si>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</si>
  <si>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</si>
  <si>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</si>
  <si>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</si>
  <si>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</si>
  <si>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</si>
  <si>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</si>
  <si>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</si>
  <si>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</si>
  <si>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</si>
  <si>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</si>
  <si>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</si>
  <si>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</si>
  <si>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</si>
  <si>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</si>
  <si>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</si>
  <si>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</si>
  <si>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</si>
  <si>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</si>
  <si>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</si>
  <si>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</si>
  <si>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</si>
  <si>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</si>
  <si>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</si>
  <si>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</si>
  <si>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</si>
  <si>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</si>
  <si>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</si>
  <si>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</si>
  <si>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</si>
  <si>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</si>
  <si>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</si>
  <si>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</si>
  <si>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</si>
  <si>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</si>
  <si>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</si>
  <si>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</si>
  <si>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</si>
  <si>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</si>
  <si>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</si>
  <si>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</si>
  <si>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</si>
  <si>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</si>
  <si>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</si>
  <si>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</si>
  <si>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</si>
  <si>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</si>
  <si>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</si>
  <si>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</si>
  <si>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</si>
  <si>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</si>
  <si>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</si>
  <si>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</si>
  <si>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</si>
  <si>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</si>
  <si>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</si>
  <si>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</si>
  <si>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</si>
  <si>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</si>
  <si>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</si>
  <si>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</si>
  <si>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</si>
  <si>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</si>
  <si>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</si>
  <si>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</si>
  <si>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</si>
  <si>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</si>
  <si>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</si>
  <si>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</si>
  <si>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</si>
  <si>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</si>
  <si>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</si>
  <si>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</si>
  <si>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</si>
  <si>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</si>
  <si>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</si>
  <si>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</si>
  <si>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</si>
  <si>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</si>
  <si>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</si>
  <si>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</si>
  <si>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</si>
  <si>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</si>
  <si>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</si>
  <si>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</si>
  <si>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</si>
  <si>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</si>
  <si>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</si>
  <si>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</si>
  <si>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</si>
  <si>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</si>
  <si>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</si>
  <si>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</si>
  <si>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</si>
  <si>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</si>
  <si>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</si>
  <si>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</si>
  <si>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</si>
  <si>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</si>
  <si>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</si>
  <si>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</si>
  <si>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</si>
  <si>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</si>
  <si>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</si>
  <si>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</si>
  <si>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</si>
  <si>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</si>
  <si>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</si>
  <si>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</si>
  <si>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</si>
  <si>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</si>
  <si>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</si>
  <si>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</si>
  <si>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</si>
  <si>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</si>
  <si>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</si>
  <si>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</si>
  <si>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</si>
  <si>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</si>
  <si>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</si>
  <si>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</si>
  <si>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</si>
  <si>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</si>
  <si>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</si>
  <si>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</si>
  <si>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</si>
  <si>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</si>
  <si>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</si>
  <si>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</si>
  <si>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</si>
  <si>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</si>
  <si>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</si>
  <si>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</si>
  <si>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</si>
  <si>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</si>
  <si>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</si>
  <si>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</si>
  <si>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</si>
  <si>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</si>
  <si>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</si>
  <si>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</si>
  <si>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</si>
  <si>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</si>
  <si>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</si>
  <si>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</si>
  <si>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</si>
  <si>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</si>
  <si>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</si>
  <si>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</si>
  <si>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</si>
  <si>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</si>
  <si>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</si>
  <si>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</si>
  <si>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</si>
  <si>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</si>
  <si>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</si>
  <si>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</si>
  <si>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</si>
  <si>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</si>
  <si>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</si>
  <si>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</si>
  <si>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</si>
  <si>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</si>
  <si>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</si>
  <si>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</si>
  <si>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</si>
  <si>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</si>
  <si>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</si>
  <si>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</si>
  <si>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</si>
  <si>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</si>
  <si>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</si>
  <si>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</si>
  <si>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</si>
  <si>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</si>
  <si>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</si>
  <si>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</si>
  <si>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</si>
  <si>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</si>
  <si>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</si>
  <si>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</si>
  <si>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</si>
  <si>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</si>
  <si>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</si>
  <si>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</si>
  <si>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</si>
  <si>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</si>
  <si>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</si>
  <si>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</si>
  <si>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</si>
  <si>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</si>
  <si>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</si>
  <si>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</si>
  <si>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</si>
  <si>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</si>
  <si>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</si>
  <si>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</si>
  <si>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</si>
  <si>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</si>
  <si>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</si>
  <si>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</si>
  <si>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</si>
  <si>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</si>
  <si>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</si>
  <si>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</si>
  <si>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</si>
  <si>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</si>
  <si>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</si>
  <si>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</si>
  <si>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</si>
  <si>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</si>
  <si>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</si>
  <si>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</si>
  <si>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</si>
  <si>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</si>
  <si>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</si>
  <si>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</si>
  <si>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</si>
  <si>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</si>
  <si>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</si>
  <si>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</si>
  <si>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</si>
  <si>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</si>
  <si>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</si>
  <si>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</si>
  <si>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</si>
  <si>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</si>
  <si>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</si>
  <si>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</si>
  <si>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</si>
  <si>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</si>
  <si>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</si>
  <si>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</si>
  <si>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</si>
  <si>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</si>
  <si>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</si>
  <si>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</si>
  <si>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</si>
  <si>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</si>
  <si>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</si>
  <si>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</si>
  <si>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</si>
  <si>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</si>
  <si>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</si>
  <si>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</si>
  <si>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</si>
  <si>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</si>
  <si>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</si>
  <si>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</si>
  <si>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</si>
  <si>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</si>
  <si>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</si>
  <si>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</si>
  <si>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</si>
  <si>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</si>
  <si>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</si>
  <si>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</si>
  <si>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</si>
  <si>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</si>
  <si>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</si>
  <si>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</si>
  <si>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</si>
  <si>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</si>
  <si>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</si>
  <si>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</si>
  <si>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</si>
  <si>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</si>
  <si>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</si>
  <si>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</si>
  <si>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</si>
  <si>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</si>
  <si>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</si>
  <si>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</si>
  <si>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</si>
  <si>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</si>
  <si>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</si>
  <si>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</si>
  <si>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</si>
  <si>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</si>
  <si>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</si>
  <si>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</si>
  <si>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</si>
  <si>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</si>
  <si>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</si>
  <si>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</si>
  <si>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</si>
  <si>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</si>
  <si>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</si>
  <si>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</si>
  <si>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</si>
  <si>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</si>
  <si>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</si>
  <si>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</si>
  <si>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</si>
  <si>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</si>
  <si>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</si>
  <si>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</si>
  <si>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</si>
  <si>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</si>
  <si>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</si>
  <si>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</si>
  <si>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</si>
  <si>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</si>
  <si>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</si>
  <si>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</si>
  <si>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</si>
  <si>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</si>
  <si>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</si>
  <si>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</si>
  <si>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</si>
  <si>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</si>
  <si>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</si>
  <si>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</si>
  <si>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</si>
  <si>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</si>
  <si>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</si>
  <si>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</si>
  <si>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</si>
  <si>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</si>
  <si>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</si>
  <si>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</si>
  <si>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</si>
  <si>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</si>
  <si>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</si>
  <si>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</si>
  <si>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</si>
  <si>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</si>
  <si>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</si>
  <si>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</si>
  <si>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</si>
  <si>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</si>
  <si>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</si>
  <si>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</si>
  <si>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</si>
  <si>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</si>
  <si>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</si>
  <si>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</si>
  <si>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</si>
  <si>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</si>
  <si>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</si>
  <si>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</si>
  <si>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</si>
  <si>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</si>
  <si>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</si>
  <si>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</si>
  <si>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</si>
  <si>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</si>
  <si>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</si>
  <si>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</si>
  <si>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</si>
  <si>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</si>
  <si>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</si>
  <si>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</si>
  <si>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</si>
  <si>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</si>
  <si>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</si>
  <si>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</si>
  <si>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</si>
  <si>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</si>
  <si>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</si>
  <si>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</si>
  <si>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</si>
  <si>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</si>
  <si>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</si>
  <si>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</si>
  <si>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</si>
  <si>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</si>
  <si>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</si>
  <si>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</si>
  <si>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</si>
  <si>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</si>
  <si>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</si>
  <si>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</si>
  <si>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</si>
  <si>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</si>
  <si>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</si>
  <si>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</si>
  <si>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</si>
  <si>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</si>
  <si>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</si>
  <si>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</si>
  <si>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</si>
  <si>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</si>
  <si>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</si>
  <si>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</si>
  <si>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</si>
  <si>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</si>
  <si>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</si>
  <si>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</si>
  <si>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</si>
  <si>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</si>
  <si>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</si>
  <si>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</si>
  <si>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</si>
  <si>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</si>
  <si>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</si>
  <si>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</si>
  <si>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</si>
  <si>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</si>
  <si>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</si>
  <si>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</si>
  <si>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</si>
  <si>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</si>
  <si>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</si>
  <si>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</si>
  <si>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</si>
  <si>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</si>
  <si>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</si>
  <si>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</si>
  <si>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</si>
  <si>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</si>
  <si>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</si>
  <si>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</si>
  <si>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</si>
  <si>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</si>
  <si>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</si>
  <si>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</si>
  <si>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</si>
  <si>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</si>
  <si>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</si>
  <si>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</si>
  <si>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</si>
  <si>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</si>
  <si>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</si>
  <si>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</si>
  <si>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</si>
  <si>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</si>
  <si>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</si>
  <si>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</si>
  <si>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</si>
  <si>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</si>
  <si>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</si>
  <si>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</si>
  <si>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</si>
  <si>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</si>
  <si>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</si>
  <si>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</si>
  <si>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</si>
  <si>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</si>
  <si>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</si>
  <si>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</si>
  <si>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</si>
  <si>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</si>
  <si>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</si>
  <si>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</si>
  <si>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</si>
  <si>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</si>
  <si>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</si>
  <si>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</si>
  <si>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</si>
  <si>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</si>
  <si>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</si>
  <si>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</si>
  <si>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</si>
  <si>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</si>
  <si>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</si>
  <si>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</si>
  <si>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</si>
  <si>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</si>
  <si>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</si>
  <si>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</si>
  <si>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</si>
  <si>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</si>
  <si>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</si>
  <si>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</si>
  <si>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</si>
  <si>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</si>
  <si>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</si>
  <si>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</si>
  <si>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</si>
  <si>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</si>
  <si>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</si>
  <si>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</si>
  <si>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</si>
  <si>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</si>
  <si>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</si>
  <si>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</si>
  <si>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</si>
  <si>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</si>
  <si>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</si>
  <si>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</si>
  <si>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</si>
  <si>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</si>
  <si>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</si>
  <si>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</si>
  <si>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</si>
  <si>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</si>
  <si>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</si>
  <si>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</si>
  <si>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</si>
  <si>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</si>
  <si>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</si>
  <si>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</si>
  <si>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</si>
  <si>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</si>
  <si>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</si>
  <si>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</si>
  <si>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</si>
  <si>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</si>
  <si>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</si>
  <si>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</si>
  <si>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</si>
  <si>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</si>
  <si>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</si>
  <si>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</si>
  <si>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</si>
  <si>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</si>
  <si>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</si>
  <si>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</si>
  <si>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</si>
  <si>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</si>
  <si>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</si>
  <si>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</si>
  <si>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</si>
  <si>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</si>
  <si>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</si>
  <si>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</si>
  <si>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</si>
  <si>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</si>
  <si>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</si>
  <si>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</si>
  <si>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</si>
  <si>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</si>
  <si>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</si>
  <si>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</si>
  <si>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</si>
  <si>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</si>
  <si>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</si>
  <si>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</si>
  <si>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</si>
  <si>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</si>
  <si>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</si>
  <si>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</si>
  <si>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</si>
  <si>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</si>
  <si>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</si>
  <si>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</si>
  <si>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</si>
  <si>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</si>
  <si>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</si>
  <si>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</si>
  <si>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</si>
  <si>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</si>
  <si>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</si>
  <si>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</si>
  <si>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</si>
  <si>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</si>
  <si>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</si>
  <si>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</si>
  <si>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</si>
  <si>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</si>
  <si>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</si>
  <si>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</si>
  <si>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</si>
  <si>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</si>
  <si>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</si>
  <si>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</si>
  <si>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</si>
  <si>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</si>
  <si>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</si>
  <si>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</si>
  <si>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</si>
  <si>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</si>
  <si>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</si>
  <si>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</si>
  <si>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</si>
  <si>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</si>
  <si>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</si>
  <si>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</si>
  <si>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</si>
  <si>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</si>
  <si>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</si>
  <si>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</si>
  <si>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</si>
  <si>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</si>
  <si>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</si>
  <si>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</si>
  <si>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</si>
  <si>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</si>
  <si>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</si>
  <si>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</si>
  <si>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</si>
  <si>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</si>
  <si>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</si>
  <si>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</si>
  <si>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</si>
  <si>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</si>
  <si>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</si>
  <si>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</si>
  <si>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</si>
  <si>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</si>
  <si>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</si>
  <si>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</si>
  <si>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</si>
  <si>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</si>
  <si>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</si>
  <si>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</si>
  <si>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</si>
  <si>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</si>
  <si>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</si>
  <si>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</si>
  <si>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</si>
  <si>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</si>
  <si>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</si>
  <si>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</si>
  <si>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</si>
  <si>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</si>
  <si>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</si>
  <si>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</si>
  <si>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</si>
  <si>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</si>
  <si>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</si>
  <si>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</si>
  <si>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</si>
  <si>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</si>
  <si>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</si>
  <si>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</si>
  <si>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</si>
  <si>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</si>
  <si>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</si>
  <si>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</si>
  <si>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</si>
  <si>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</si>
  <si>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</si>
  <si>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</si>
  <si>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</si>
  <si>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</si>
  <si>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</si>
  <si>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</si>
  <si>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</si>
  <si>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</si>
  <si>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</si>
  <si>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</si>
  <si>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</si>
  <si>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</si>
  <si>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</si>
  <si>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</si>
  <si>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</si>
  <si>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</si>
  <si>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</si>
  <si>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</si>
  <si>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</si>
  <si>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</si>
  <si>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</si>
  <si>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</si>
  <si>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</si>
  <si>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</si>
  <si>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</si>
  <si>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</si>
  <si>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</si>
  <si>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</si>
  <si>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</si>
  <si>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</si>
  <si>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</si>
  <si>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</si>
  <si>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</si>
  <si>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</si>
  <si>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</si>
  <si>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</si>
  <si>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</si>
  <si>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</si>
  <si>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</si>
  <si>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</si>
  <si>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</si>
  <si>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</si>
  <si>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</si>
  <si>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</si>
  <si>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</si>
  <si>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</si>
  <si>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</si>
  <si>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</si>
  <si>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</si>
  <si>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</si>
  <si>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</si>
  <si>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</si>
  <si>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</si>
  <si>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</si>
  <si>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</si>
  <si>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</si>
  <si>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</si>
  <si>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</si>
  <si>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</si>
  <si>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</si>
  <si>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</si>
  <si>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</si>
  <si>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</si>
  <si>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</si>
  <si>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</si>
  <si>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</si>
  <si>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</si>
  <si>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</si>
  <si>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</si>
  <si>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</si>
  <si>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</si>
  <si>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</si>
  <si>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</si>
  <si>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</si>
  <si>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</si>
  <si>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</si>
  <si>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</si>
  <si>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</si>
  <si>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</si>
  <si>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</si>
  <si>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</si>
  <si>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</si>
  <si>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</si>
  <si>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</si>
  <si>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</si>
  <si>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</si>
  <si>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</si>
  <si>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</si>
  <si>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</si>
  <si>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</si>
  <si>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</si>
  <si>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</si>
  <si>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</si>
  <si>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</si>
  <si>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</si>
  <si>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</si>
  <si>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</si>
  <si>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</si>
  <si>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</si>
  <si>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</si>
  <si>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</si>
  <si>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</si>
  <si>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</si>
  <si>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</si>
  <si>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</si>
  <si>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</si>
  <si>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</si>
  <si>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</si>
  <si>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</si>
  <si>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</si>
  <si>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</si>
  <si>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</si>
  <si>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</si>
  <si>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</si>
  <si>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</si>
  <si>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</si>
  <si>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</si>
  <si>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</si>
  <si>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</si>
  <si>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</si>
  <si>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</si>
  <si>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</si>
  <si>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</si>
  <si>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</si>
  <si>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</si>
  <si>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</si>
  <si>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</si>
  <si>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</si>
  <si>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</si>
  <si>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</si>
  <si>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</si>
  <si>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</si>
  <si>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</si>
  <si>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</si>
  <si>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</si>
  <si>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</si>
  <si>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</si>
  <si>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</si>
  <si>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</si>
  <si>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</si>
  <si>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</si>
  <si>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</si>
  <si>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</si>
  <si>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</si>
  <si>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</si>
  <si>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</si>
  <si>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</si>
  <si>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</si>
  <si>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</si>
  <si>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</si>
  <si>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</si>
  <si>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</si>
  <si>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</si>
  <si>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</si>
  <si>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</si>
  <si>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</si>
  <si>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</si>
  <si>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</si>
  <si>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</si>
  <si>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</si>
  <si>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</si>
  <si>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</si>
  <si>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</si>
  <si>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</si>
  <si>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</si>
  <si>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</si>
  <si>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</si>
  <si>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</si>
  <si>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</si>
  <si>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</si>
  <si>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</si>
  <si>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</si>
  <si>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</si>
  <si>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</si>
  <si>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</si>
  <si>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</si>
  <si>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</si>
  <si>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</si>
  <si>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</si>
  <si>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</si>
  <si>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</si>
  <si>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</si>
  <si>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</si>
  <si>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</si>
  <si>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</si>
  <si>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</si>
  <si>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</si>
  <si>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</si>
  <si>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</si>
  <si>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</si>
  <si>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</si>
  <si>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</si>
  <si>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</si>
  <si>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</si>
  <si>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</si>
  <si>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</si>
  <si>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</si>
  <si>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</si>
  <si>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</si>
  <si>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</si>
  <si>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</si>
  <si>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</si>
  <si>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</si>
  <si>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</si>
  <si>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</si>
  <si>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</si>
  <si>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</si>
  <si>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</si>
  <si>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</si>
  <si>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</si>
  <si>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</si>
  <si>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</si>
  <si>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</si>
  <si>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</si>
  <si>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</si>
  <si>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</si>
  <si>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</si>
  <si>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</si>
  <si>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</si>
  <si>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</si>
  <si>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</si>
  <si>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</si>
  <si>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</si>
  <si>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</si>
  <si>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</si>
  <si>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</si>
  <si>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</si>
  <si>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</si>
  <si>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</si>
  <si>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</si>
  <si>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</si>
  <si>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</si>
  <si>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</si>
  <si>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</si>
  <si>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</si>
  <si>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</si>
  <si>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</si>
  <si>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</si>
  <si>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</si>
  <si>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</si>
  <si>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</si>
  <si>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</si>
  <si>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</si>
  <si>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</si>
  <si>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</si>
  <si>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</si>
  <si>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</si>
  <si>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</si>
  <si>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</si>
  <si>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</si>
  <si>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</si>
  <si>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</si>
  <si>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</si>
  <si>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</si>
  <si>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</si>
  <si>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</si>
  <si>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</si>
  <si>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</si>
  <si>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</si>
  <si>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</si>
  <si>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</si>
  <si>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</si>
  <si>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</si>
  <si>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</si>
  <si>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</si>
  <si>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</si>
  <si>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</si>
  <si>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</si>
  <si>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</si>
  <si>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</si>
  <si>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</si>
  <si>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</si>
  <si>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</si>
  <si>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</si>
  <si>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</si>
  <si>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</si>
  <si>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</si>
  <si>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</si>
  <si>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</si>
  <si>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</si>
  <si>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</si>
  <si>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</si>
  <si>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</si>
  <si>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</si>
  <si>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</si>
  <si>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</si>
  <si>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</si>
  <si>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</si>
  <si>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</si>
  <si>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</si>
  <si>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</si>
  <si>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</si>
  <si>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</si>
  <si>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</si>
  <si>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</si>
  <si>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</si>
  <si>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</si>
  <si>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</si>
  <si>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</si>
  <si>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</si>
  <si>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</si>
  <si>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</si>
  <si>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</si>
  <si>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</si>
  <si>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</si>
  <si>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</si>
  <si>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</si>
  <si>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</si>
  <si>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</si>
  <si>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</si>
  <si>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</si>
  <si>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</si>
  <si>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</si>
  <si>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</si>
  <si>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</si>
  <si>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</si>
  <si>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</si>
  <si>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</si>
  <si>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</si>
  <si>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</si>
  <si>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</si>
  <si>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</si>
  <si>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</si>
  <si>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</si>
  <si>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</si>
  <si>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</si>
  <si>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</si>
  <si>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</si>
  <si>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</si>
  <si>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</si>
  <si>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</si>
  <si>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</si>
  <si>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</si>
  <si>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</si>
  <si>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</si>
  <si>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</si>
  <si>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</si>
  <si>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</si>
  <si>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</si>
  <si>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</si>
  <si>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</si>
  <si>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</si>
  <si>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</si>
  <si>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</si>
  <si>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</si>
  <si>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</si>
  <si>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</si>
  <si>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</si>
  <si>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</si>
  <si>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</si>
  <si>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</si>
  <si>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</si>
  <si>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</si>
  <si>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</si>
  <si>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</si>
  <si>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</si>
  <si>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</si>
  <si>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</si>
  <si>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</si>
  <si>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</si>
  <si>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</si>
  <si>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</si>
  <si>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</si>
  <si>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</si>
  <si>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</si>
  <si>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</si>
  <si>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</si>
  <si>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</si>
  <si>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</si>
  <si>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</si>
  <si>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</si>
  <si>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</si>
  <si>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</si>
  <si>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</si>
  <si>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</si>
  <si>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</si>
  <si>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</si>
  <si>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</si>
  <si>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</si>
  <si>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</si>
  <si>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</si>
  <si>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</si>
  <si>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</si>
  <si>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</si>
  <si>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</si>
  <si>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</si>
  <si>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</si>
  <si>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</si>
  <si>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</si>
  <si>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</si>
  <si>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</si>
  <si>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</si>
  <si>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</si>
  <si>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</si>
  <si>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</si>
  <si>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</si>
  <si>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</si>
  <si>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</si>
  <si>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</si>
  <si>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</si>
  <si>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</si>
  <si>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</si>
  <si>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</si>
  <si>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</si>
  <si>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</si>
  <si>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</si>
  <si>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</si>
  <si>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</si>
  <si>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</si>
  <si>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</si>
  <si>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</si>
  <si>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</si>
  <si>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</si>
  <si>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</si>
  <si>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</si>
  <si>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</si>
  <si>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</si>
  <si>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</si>
  <si>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</si>
  <si>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</si>
  <si>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</si>
  <si>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</si>
  <si>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</si>
  <si>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</si>
  <si>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</si>
  <si>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</si>
  <si>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</si>
  <si>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</si>
  <si>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</si>
  <si>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</si>
  <si>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</si>
  <si>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</si>
  <si>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</si>
  <si>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</si>
  <si>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</si>
  <si>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</si>
  <si>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</si>
  <si>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</si>
  <si>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</si>
  <si>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</si>
  <si>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</si>
  <si>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</si>
  <si>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</si>
  <si>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</si>
  <si>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</si>
  <si>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</si>
  <si>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</si>
  <si>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</si>
  <si>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</si>
  <si>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</si>
  <si>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</si>
  <si>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</si>
  <si>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</si>
  <si>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</si>
  <si>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</si>
  <si>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</si>
  <si>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</si>
  <si>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</si>
  <si>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</si>
  <si>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</si>
  <si>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</si>
  <si>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</si>
  <si>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</si>
  <si>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</si>
  <si>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</si>
  <si>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</si>
  <si>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</si>
  <si>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</si>
  <si>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</si>
  <si>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</si>
  <si>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</si>
  <si>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</si>
  <si>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</si>
  <si>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</si>
  <si>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</si>
  <si>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</si>
  <si>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</si>
  <si>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</si>
  <si>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</si>
  <si>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</si>
  <si>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</si>
  <si>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</si>
  <si>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</si>
  <si>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</si>
  <si>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</si>
  <si>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</si>
  <si>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</si>
  <si>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</si>
  <si>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</si>
  <si>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</si>
  <si>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</si>
  <si>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</si>
  <si>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</si>
  <si>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</si>
  <si>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</si>
  <si>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</si>
  <si>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</si>
  <si>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</si>
  <si>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</si>
  <si>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</si>
  <si>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</si>
  <si>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</si>
  <si>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</si>
  <si>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</si>
  <si>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</si>
  <si>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</si>
  <si>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</si>
  <si>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</si>
  <si>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</si>
  <si>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</si>
  <si>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</si>
  <si>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</si>
  <si>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</si>
  <si>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</si>
  <si>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</si>
  <si>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</si>
  <si>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</si>
  <si>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</si>
  <si>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</si>
  <si>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</si>
  <si>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</si>
  <si>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</si>
  <si>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</si>
  <si>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</si>
  <si>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</si>
  <si>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</si>
  <si>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</si>
  <si>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</si>
  <si>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</si>
  <si>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</si>
  <si>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</si>
  <si>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</si>
  <si>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</si>
  <si>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</si>
  <si>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</si>
  <si>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</si>
  <si>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</si>
  <si>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</si>
  <si>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</si>
  <si>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</si>
  <si>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</si>
  <si>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</si>
  <si>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</si>
  <si>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</si>
  <si>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</si>
  <si>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</si>
  <si>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</si>
  <si>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</si>
  <si>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</si>
  <si>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</si>
  <si>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</si>
  <si>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</si>
  <si>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</si>
  <si>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</si>
  <si>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</si>
  <si>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</si>
  <si>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</si>
  <si>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</si>
  <si>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</si>
  <si>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</si>
  <si>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</si>
  <si>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</si>
  <si>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</si>
  <si>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</si>
  <si>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</si>
  <si>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</si>
  <si>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</si>
  <si>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</si>
  <si>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</si>
  <si>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</si>
  <si>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</si>
  <si>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</si>
  <si>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</si>
  <si>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</si>
  <si>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</si>
  <si>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</si>
  <si>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</si>
  <si>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</si>
  <si>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</si>
  <si>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</si>
  <si>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</si>
  <si>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</si>
  <si>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</si>
  <si>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</si>
  <si>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</si>
  <si>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</si>
  <si>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</si>
  <si>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</si>
  <si>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</si>
  <si>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</si>
  <si>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</si>
  <si>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</si>
  <si>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</si>
  <si>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</si>
  <si>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</si>
  <si>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</si>
  <si>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</si>
  <si>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</si>
  <si>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</si>
  <si>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</si>
  <si>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</si>
  <si>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</si>
  <si>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</si>
  <si>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</si>
  <si>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</si>
  <si>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</si>
  <si>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</si>
  <si>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</si>
  <si>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</si>
  <si>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</si>
  <si>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</si>
  <si>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</si>
  <si>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</si>
  <si>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</si>
  <si>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</si>
  <si>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</si>
  <si>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</si>
  <si>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</si>
  <si>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</si>
  <si>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</si>
  <si>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</si>
  <si>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</si>
  <si>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</si>
  <si>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</si>
  <si>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</si>
  <si>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</si>
  <si>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</si>
  <si>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</si>
  <si>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</si>
  <si>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</si>
  <si>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</si>
  <si>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</si>
  <si>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</si>
  <si>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</si>
  <si>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</si>
  <si>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</si>
  <si>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</si>
  <si>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</si>
  <si>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</si>
  <si>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</si>
  <si>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</si>
  <si>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</si>
  <si>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</si>
  <si>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</si>
  <si>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</si>
  <si>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</si>
  <si>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</si>
  <si>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</si>
  <si>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</si>
  <si>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</si>
  <si>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</si>
  <si>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</si>
  <si>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</si>
  <si>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</si>
  <si>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</si>
  <si>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</si>
  <si>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</si>
  <si>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</si>
  <si>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</si>
  <si>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</si>
  <si>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</si>
  <si>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</si>
  <si>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</si>
  <si>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</si>
  <si>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</si>
  <si>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</si>
  <si>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</si>
  <si>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</si>
  <si>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</si>
  <si>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</si>
  <si>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</si>
  <si>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</si>
  <si>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</si>
  <si>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</si>
  <si>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</si>
  <si>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</si>
  <si>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</si>
  <si>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</si>
  <si>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</si>
  <si>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</si>
  <si>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</si>
  <si>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</si>
  <si>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</si>
  <si>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</si>
  <si>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</si>
  <si>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</si>
  <si>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</si>
  <si>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</si>
  <si>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</si>
  <si>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</si>
  <si>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</si>
  <si>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</si>
  <si>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</si>
  <si>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</si>
  <si>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</si>
  <si>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</si>
  <si>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</si>
  <si>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</si>
  <si>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</si>
  <si>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</si>
  <si>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</si>
  <si>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</si>
  <si>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</si>
  <si>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</si>
  <si>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</si>
  <si>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</si>
  <si>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</si>
  <si>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</si>
  <si>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</si>
  <si>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</si>
  <si>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</si>
  <si>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</si>
  <si>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</si>
  <si>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</si>
  <si>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</si>
  <si>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</si>
  <si>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</si>
  <si>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</si>
  <si>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</si>
  <si>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</si>
  <si>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</si>
  <si>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</si>
  <si>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</si>
  <si>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</si>
  <si>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</si>
  <si>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</si>
  <si>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</si>
  <si>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</si>
  <si>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</si>
  <si>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</si>
  <si>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</si>
  <si>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</si>
  <si>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</si>
  <si>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</si>
  <si>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</si>
  <si>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</si>
  <si>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</si>
  <si>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</si>
  <si>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</si>
  <si>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</si>
  <si>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</si>
  <si>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</si>
  <si>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</si>
  <si>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</si>
  <si>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</si>
  <si>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</si>
  <si>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</si>
  <si>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</si>
  <si>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</si>
  <si>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</si>
  <si>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</si>
  <si>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</si>
  <si>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</si>
  <si>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</si>
  <si>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</si>
  <si>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</si>
  <si>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</si>
  <si>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</si>
  <si>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</si>
  <si>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</si>
  <si>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</si>
  <si>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</si>
  <si>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</si>
  <si>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</si>
  <si>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</si>
  <si>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</si>
  <si>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</si>
  <si>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</si>
  <si>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</si>
  <si>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</si>
  <si>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</si>
  <si>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</si>
  <si>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</si>
  <si>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</si>
  <si>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</si>
  <si>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</si>
  <si>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</si>
  <si>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</si>
  <si>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</si>
  <si>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</si>
  <si>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</si>
  <si>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</si>
  <si>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</si>
  <si>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</si>
  <si>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</si>
  <si>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</si>
  <si>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</si>
  <si>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</si>
  <si>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</si>
  <si>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</si>
  <si>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</si>
  <si>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</si>
  <si>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</si>
  <si>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</si>
  <si>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</si>
  <si>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</si>
  <si>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</si>
  <si>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</si>
  <si>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</si>
  <si>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</si>
  <si>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</si>
  <si>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</si>
  <si>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</si>
  <si>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</si>
  <si>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</si>
  <si>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</si>
  <si>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</si>
  <si>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</si>
  <si>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</si>
  <si>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</si>
  <si>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</si>
  <si>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</si>
  <si>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</si>
  <si>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</si>
  <si>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</si>
  <si>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</si>
  <si>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</si>
  <si>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</si>
  <si>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</si>
  <si>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</si>
  <si>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</si>
  <si>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</si>
  <si>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</si>
  <si>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</si>
  <si>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</si>
  <si>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</si>
  <si>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</si>
  <si>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</si>
  <si>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</si>
  <si>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</si>
  <si>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</si>
  <si>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</si>
  <si>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</si>
  <si>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</si>
  <si>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</si>
  <si>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</si>
  <si>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</si>
  <si>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</si>
  <si>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</si>
  <si>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</si>
  <si>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</si>
  <si>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</si>
  <si>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</si>
  <si>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</si>
  <si>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</si>
  <si>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</si>
  <si>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</si>
  <si>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</si>
  <si>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</si>
  <si>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</si>
  <si>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</si>
  <si>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</si>
  <si>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</si>
  <si>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</si>
  <si>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</si>
  <si>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</si>
  <si>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</si>
  <si>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</si>
  <si>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</si>
  <si>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</si>
  <si>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</si>
  <si>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</si>
  <si>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</si>
  <si>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</si>
  <si>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</si>
  <si>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</si>
  <si>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</si>
  <si>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</si>
  <si>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</si>
  <si>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</si>
  <si>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</si>
  <si>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</si>
  <si>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</si>
  <si>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</si>
  <si>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</si>
  <si>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</si>
  <si>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</si>
  <si>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</si>
  <si>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</si>
  <si>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</si>
  <si>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</si>
  <si>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</si>
  <si>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</si>
  <si>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</si>
  <si>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</si>
  <si>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</si>
  <si>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</si>
  <si>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</si>
  <si>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</si>
  <si>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</si>
  <si>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</si>
  <si>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</si>
  <si>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</si>
  <si>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</si>
  <si>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</si>
  <si>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</si>
  <si>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</si>
  <si>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</si>
  <si>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</si>
  <si>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</si>
  <si>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</si>
  <si>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</si>
  <si>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</si>
  <si>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</si>
  <si>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</si>
  <si>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</si>
  <si>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</si>
  <si>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</si>
  <si>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</si>
  <si>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</si>
  <si>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</si>
  <si>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</si>
  <si>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</si>
  <si>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</si>
  <si>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</si>
  <si>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</si>
  <si>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</si>
  <si>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</si>
  <si>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</si>
  <si>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</si>
  <si>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</si>
  <si>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</si>
  <si>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</si>
  <si>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</si>
  <si>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</si>
  <si>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</si>
  <si>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</si>
  <si>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</si>
  <si>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</si>
  <si>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</si>
  <si>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</si>
  <si>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</si>
  <si>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</si>
  <si>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</si>
  <si>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</si>
  <si>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</si>
  <si>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</si>
  <si>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</si>
  <si>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</si>
  <si>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</si>
  <si>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</si>
  <si>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</si>
  <si>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</si>
  <si>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</si>
  <si>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</si>
  <si>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</si>
  <si>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</si>
  <si>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</si>
  <si>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</si>
  <si>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</si>
  <si>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</si>
  <si>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</si>
  <si>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</si>
  <si>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</si>
  <si>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</si>
  <si>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</si>
  <si>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</si>
  <si>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</si>
  <si>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</si>
  <si>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</si>
  <si>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</si>
  <si>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</si>
  <si>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</si>
  <si>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</si>
  <si>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</si>
  <si>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</si>
  <si>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</si>
  <si>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</si>
  <si>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</si>
  <si>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</si>
  <si>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</si>
  <si>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</si>
  <si>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</si>
  <si>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</si>
  <si>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</si>
  <si>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</si>
  <si>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</si>
  <si>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</si>
  <si>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</si>
  <si>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</si>
  <si>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</si>
  <si>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</si>
  <si>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</si>
  <si>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</si>
  <si>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</si>
  <si>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</si>
  <si>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</si>
  <si>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</si>
  <si>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</si>
  <si>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</si>
  <si>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</si>
  <si>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</si>
  <si>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</si>
  <si>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</si>
  <si>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</si>
  <si>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</si>
  <si>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</si>
  <si>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</si>
  <si>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</si>
  <si>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</si>
  <si>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</si>
  <si>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</si>
  <si>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</si>
  <si>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</si>
  <si>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</si>
  <si>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</si>
  <si>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</si>
  <si>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</si>
  <si>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</si>
  <si>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</si>
  <si>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</si>
  <si>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</si>
  <si>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</si>
  <si>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</si>
  <si>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</si>
  <si>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</si>
  <si>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</si>
  <si>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</si>
  <si>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</si>
  <si>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</si>
  <si>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</si>
  <si>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</si>
  <si>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</si>
  <si>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</si>
  <si>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</si>
  <si>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</si>
  <si>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</si>
  <si>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</si>
  <si>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</si>
  <si>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</si>
  <si>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</si>
  <si>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</si>
  <si>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</si>
  <si>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</si>
  <si>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</si>
  <si>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</si>
  <si>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</si>
  <si>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</si>
  <si>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</si>
  <si>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</si>
  <si>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</si>
  <si>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</si>
  <si>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</si>
  <si>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</si>
  <si>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</si>
  <si>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</si>
  <si>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</si>
  <si>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</si>
  <si>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</si>
  <si>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</si>
  <si>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</si>
  <si>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</si>
  <si>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</si>
  <si>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</si>
  <si>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</si>
  <si>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</si>
  <si>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</si>
  <si>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</si>
  <si>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</si>
  <si>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</si>
  <si>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</si>
  <si>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</si>
  <si>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</si>
  <si>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</si>
  <si>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</si>
  <si>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</si>
  <si>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</si>
  <si>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</si>
  <si>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</si>
  <si>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</si>
  <si>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</si>
  <si>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</si>
  <si>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</si>
  <si>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</si>
  <si>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</si>
  <si>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</si>
  <si>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</si>
  <si>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</si>
  <si>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</si>
  <si>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</si>
  <si>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</si>
  <si>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</si>
  <si>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</si>
  <si>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</si>
  <si>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</si>
  <si>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</si>
  <si>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</si>
  <si>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</si>
  <si>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</si>
  <si>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</si>
  <si>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</si>
  <si>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</si>
  <si>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</si>
  <si>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</si>
  <si>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</si>
  <si>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</si>
  <si>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</si>
  <si>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</si>
  <si>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</si>
  <si>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</si>
  <si>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</si>
  <si>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</si>
  <si>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</si>
  <si>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</si>
  <si>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</si>
  <si>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</si>
  <si>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</si>
  <si>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</si>
  <si>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</si>
  <si>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</si>
  <si>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</si>
  <si>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</si>
  <si>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</si>
  <si>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</si>
  <si>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</si>
  <si>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</si>
  <si>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</si>
  <si>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</si>
  <si>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</si>
  <si>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</si>
  <si>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</si>
  <si>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</si>
  <si>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</si>
  <si>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</si>
  <si>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</si>
  <si>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</si>
  <si>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</si>
  <si>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</si>
  <si>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</si>
  <si>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</si>
  <si>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</si>
  <si>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</si>
  <si>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</si>
  <si>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</si>
  <si>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</si>
  <si>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</si>
  <si>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</si>
  <si>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</si>
  <si>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</si>
  <si>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</si>
  <si>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</si>
  <si>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</si>
  <si>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</si>
  <si>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</si>
  <si>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</si>
  <si>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</si>
  <si>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</si>
  <si>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</si>
  <si>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</si>
  <si>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</si>
  <si>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</si>
  <si>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</si>
  <si>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</si>
  <si>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</si>
  <si>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</si>
  <si>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</si>
  <si>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</si>
  <si>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</si>
  <si>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</si>
  <si>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</si>
  <si>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</si>
  <si>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</si>
  <si>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</si>
  <si>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</si>
  <si>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</si>
  <si>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</si>
  <si>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</si>
  <si>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</si>
  <si>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</si>
  <si>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</si>
  <si>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</si>
  <si>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</si>
  <si>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</si>
  <si>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</si>
  <si>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</si>
  <si>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</si>
  <si>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</si>
  <si>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</si>
  <si>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</si>
  <si>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</si>
  <si>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</si>
  <si>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</si>
  <si>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</si>
  <si>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</si>
  <si>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</si>
  <si>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</si>
  <si>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</si>
  <si>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</si>
  <si>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</si>
  <si>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</si>
  <si>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</si>
  <si>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</si>
  <si>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</si>
  <si>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</si>
  <si>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</si>
  <si>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</si>
  <si>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</si>
  <si>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</si>
  <si>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</si>
  <si>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</si>
  <si>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</si>
  <si>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</si>
  <si>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</si>
  <si>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</si>
  <si>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</si>
  <si>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</si>
  <si>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</si>
  <si>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</si>
  <si>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</si>
  <si>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</si>
  <si>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</si>
  <si>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</si>
  <si>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</si>
  <si>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</si>
  <si>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</si>
  <si>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</si>
  <si>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</si>
  <si>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</si>
  <si>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</si>
  <si>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</si>
  <si>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</si>
  <si>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</si>
  <si>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</si>
  <si>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</si>
  <si>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</si>
  <si>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</si>
  <si>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</si>
  <si>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</si>
  <si>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</si>
  <si>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</si>
  <si>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</si>
  <si>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</si>
  <si>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</si>
  <si>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</si>
  <si>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</si>
  <si>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</si>
  <si>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</si>
  <si>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</si>
  <si>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</si>
  <si>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</si>
  <si>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</si>
  <si>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</si>
  <si>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</si>
  <si>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</si>
  <si>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</si>
  <si>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</si>
  <si>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</si>
  <si>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</si>
  <si>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</si>
  <si>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</si>
  <si>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</si>
  <si>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</si>
  <si>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</si>
  <si>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</si>
  <si>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</si>
  <si>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</si>
  <si>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</si>
  <si>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</si>
  <si>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</si>
  <si>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</si>
  <si>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</si>
  <si>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</si>
  <si>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</si>
  <si>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</si>
  <si>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</si>
  <si>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</si>
  <si>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</si>
  <si>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</si>
  <si>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</si>
  <si>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</si>
  <si>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</si>
  <si>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</si>
  <si>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</si>
  <si>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</si>
  <si>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</si>
  <si>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</si>
  <si>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</si>
  <si>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</si>
  <si>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</si>
  <si>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</si>
  <si>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</si>
  <si>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</si>
  <si>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</si>
  <si>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</si>
  <si>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</si>
  <si>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</si>
  <si>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</si>
  <si>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</si>
  <si>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</si>
  <si>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</si>
  <si>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</si>
  <si>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</si>
  <si>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</si>
  <si>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</si>
  <si>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</si>
  <si>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</si>
  <si>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</si>
  <si>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</si>
  <si>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</si>
  <si>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</si>
  <si>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</si>
  <si>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</si>
  <si>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</si>
  <si>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</si>
  <si>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</si>
  <si>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</si>
  <si>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</si>
  <si>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</si>
  <si>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</si>
  <si>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</si>
  <si>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</si>
  <si>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</si>
  <si>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</si>
  <si>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</si>
  <si>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</si>
  <si>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</si>
  <si>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</si>
  <si>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</si>
  <si>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</si>
  <si>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</si>
  <si>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</si>
  <si>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</si>
  <si>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</si>
  <si>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</si>
  <si>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</si>
  <si>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</si>
  <si>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</si>
  <si>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</si>
  <si>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</si>
  <si>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</si>
  <si>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</si>
  <si>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</si>
  <si>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</si>
  <si>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</si>
  <si>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</si>
  <si>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</si>
  <si>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</si>
  <si>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</si>
  <si>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</si>
  <si>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</si>
  <si>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</si>
  <si>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</si>
  <si>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</si>
  <si>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</si>
  <si>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</si>
  <si>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</si>
  <si>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</si>
  <si>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</si>
  <si>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</si>
  <si>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</si>
  <si>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</si>
  <si>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</si>
  <si>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</si>
  <si>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</si>
  <si>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</si>
  <si>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</si>
  <si>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</si>
  <si>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</si>
  <si>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</si>
  <si>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</si>
  <si>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</si>
  <si>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</si>
  <si>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</si>
  <si>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</si>
  <si>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</si>
  <si>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</si>
  <si>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</si>
  <si>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</si>
  <si>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</si>
  <si>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</si>
  <si>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</si>
  <si>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</si>
  <si>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</si>
  <si>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</si>
  <si>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</si>
  <si>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</si>
  <si>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</si>
  <si>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</si>
  <si>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</si>
  <si>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</si>
  <si>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</si>
  <si>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</si>
  <si>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</si>
  <si>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</si>
  <si>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</si>
  <si>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</si>
  <si>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</si>
  <si>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</si>
  <si>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</si>
  <si>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</si>
  <si>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</si>
  <si>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</si>
  <si>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</si>
  <si>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</si>
  <si>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</si>
  <si>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</si>
  <si>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</si>
  <si>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</si>
  <si>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</si>
  <si>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</si>
  <si>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</si>
  <si>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</si>
  <si>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</si>
  <si>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</si>
  <si>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</si>
  <si>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</si>
  <si>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</si>
  <si>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</si>
  <si>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</si>
  <si>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</si>
  <si>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</si>
  <si>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</si>
  <si>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</si>
  <si>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</si>
  <si>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</si>
  <si>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</si>
  <si>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</si>
  <si>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</si>
  <si>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</si>
  <si>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</si>
  <si>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</si>
  <si>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</si>
  <si>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</si>
  <si>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</si>
  <si>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</si>
  <si>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</si>
  <si>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</si>
  <si>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</si>
  <si>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</si>
  <si>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</si>
  <si>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</si>
  <si>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</si>
  <si>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</si>
  <si>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</si>
  <si>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</si>
  <si>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</si>
  <si>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</si>
  <si>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</si>
  <si>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</si>
  <si>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</si>
  <si>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</si>
  <si>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</si>
  <si>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</si>
  <si>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</si>
  <si>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</si>
  <si>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</si>
  <si>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</si>
  <si>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</si>
  <si>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</si>
  <si>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</si>
  <si>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</si>
  <si>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</si>
  <si>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</si>
  <si>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</si>
  <si>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</si>
  <si>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</si>
  <si>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</si>
  <si>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</si>
  <si>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</si>
  <si>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</si>
  <si>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</si>
  <si>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</si>
  <si>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</si>
  <si>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</si>
  <si>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</si>
  <si>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</si>
  <si>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</si>
  <si>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</si>
  <si>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</si>
  <si>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</si>
  <si>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</si>
  <si>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</si>
  <si>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</si>
  <si>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</si>
  <si>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</si>
  <si>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</si>
  <si>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</si>
  <si>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</si>
  <si>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</si>
  <si>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</si>
  <si>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</si>
  <si>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</si>
  <si>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</si>
  <si>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</si>
  <si>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</si>
  <si>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</si>
  <si>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</si>
  <si>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</si>
  <si>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</si>
  <si>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</si>
  <si>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</si>
  <si>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</si>
  <si>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</si>
  <si>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</si>
  <si>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</si>
  <si>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</si>
  <si>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</si>
  <si>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</si>
  <si>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</si>
  <si>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</si>
  <si>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</si>
  <si>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</si>
  <si>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</si>
  <si>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</si>
  <si>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</si>
  <si>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</si>
  <si>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</si>
  <si>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</si>
  <si>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</si>
  <si>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</si>
  <si>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</si>
  <si>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</si>
  <si>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</si>
  <si>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</si>
  <si>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</si>
  <si>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</si>
  <si>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</si>
  <si>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</si>
  <si>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</si>
  <si>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</si>
  <si>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</si>
  <si>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</si>
  <si>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</si>
  <si>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</si>
  <si>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</si>
  <si>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</si>
  <si>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</si>
  <si>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</si>
  <si>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</si>
  <si>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</si>
  <si>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</si>
  <si>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</si>
  <si>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</si>
  <si>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</si>
  <si>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</si>
  <si>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</si>
  <si>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</si>
  <si>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</si>
  <si>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</si>
  <si>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</si>
  <si>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</si>
  <si>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</si>
  <si>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</si>
  <si>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</si>
  <si>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</si>
  <si>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</si>
  <si>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</si>
  <si>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</si>
  <si>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</si>
  <si>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</si>
  <si>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</si>
  <si>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</si>
  <si>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</si>
  <si>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</si>
  <si>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</si>
  <si>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</si>
  <si>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</si>
  <si>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</si>
  <si>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</si>
  <si>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</si>
  <si>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</si>
  <si>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</si>
  <si>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</si>
  <si>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</si>
  <si>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</si>
  <si>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</si>
  <si>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</si>
  <si>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</si>
  <si>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</si>
  <si>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</si>
  <si>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</si>
  <si>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</si>
  <si>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</si>
  <si>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</si>
  <si>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</si>
  <si>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</si>
  <si>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</si>
  <si>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</si>
  <si>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</si>
  <si>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</si>
  <si>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</si>
  <si>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</si>
  <si>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</si>
  <si>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</si>
  <si>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</si>
  <si>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</si>
  <si>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</si>
  <si>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</si>
  <si>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</si>
  <si>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</si>
  <si>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</si>
  <si>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</si>
  <si>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</si>
  <si>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</si>
  <si>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</si>
  <si>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</si>
  <si>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</si>
  <si>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</si>
  <si>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</si>
  <si>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</si>
  <si>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</si>
  <si>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</si>
  <si>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</si>
  <si>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</si>
  <si>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</si>
  <si>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</si>
  <si>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</si>
  <si>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</si>
  <si>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</si>
  <si>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</si>
  <si>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</si>
  <si>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</si>
  <si>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</si>
  <si>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</si>
  <si>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</si>
  <si>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</si>
  <si>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</si>
  <si>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</si>
  <si>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</si>
  <si>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</si>
  <si>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</si>
  <si>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</si>
  <si>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</si>
  <si>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</si>
  <si>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</si>
  <si>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</si>
  <si>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</si>
  <si>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</si>
  <si>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</si>
  <si>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</si>
  <si>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</si>
  <si>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</si>
  <si>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</si>
  <si>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</si>
  <si>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</si>
  <si>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</si>
  <si>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</si>
  <si>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</si>
  <si>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</si>
  <si>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</si>
  <si>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</si>
  <si>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</si>
  <si>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</si>
  <si>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</si>
  <si>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</si>
  <si>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</si>
  <si>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</si>
  <si>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</si>
  <si>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</si>
  <si>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</si>
  <si>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</si>
  <si>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</si>
  <si>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</si>
  <si>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</si>
  <si>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</si>
  <si>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</si>
  <si>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</si>
  <si>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</si>
  <si>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</si>
  <si>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</si>
  <si>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</si>
  <si>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</si>
  <si>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</si>
  <si>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</si>
  <si>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</si>
  <si>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</si>
  <si>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</si>
  <si>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</si>
  <si>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</si>
  <si>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</si>
  <si>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</si>
  <si>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</si>
  <si>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</si>
  <si>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</si>
  <si>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</si>
  <si>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</si>
  <si>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</si>
  <si>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</si>
  <si>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</si>
  <si>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</si>
  <si>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</si>
  <si>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</si>
  <si>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</si>
  <si>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</si>
  <si>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</si>
  <si>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</si>
  <si>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</si>
  <si>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</si>
  <si>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</si>
  <si>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</si>
  <si>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</si>
  <si>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</si>
  <si>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</si>
  <si>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</si>
  <si>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</si>
  <si>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</si>
  <si>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</si>
  <si>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</si>
  <si>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</si>
  <si>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</si>
  <si>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</si>
  <si>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</si>
  <si>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</si>
  <si>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</si>
  <si>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</si>
  <si>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</si>
  <si>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</si>
  <si>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</si>
  <si>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</si>
  <si>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</si>
  <si>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</si>
  <si>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</si>
  <si>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</si>
  <si>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</si>
  <si>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</si>
  <si>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</si>
  <si>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</si>
  <si>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</si>
  <si>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</si>
  <si>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</si>
  <si>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</si>
  <si>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</si>
  <si>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</si>
  <si>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</si>
  <si>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</si>
  <si>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</si>
  <si>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</si>
  <si>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</si>
  <si>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</si>
  <si>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</si>
  <si>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</si>
  <si>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</si>
  <si>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</si>
  <si>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</si>
  <si>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</si>
  <si>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</si>
  <si>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</si>
  <si>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</si>
  <si>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</si>
  <si>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</si>
  <si>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</si>
  <si>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</si>
  <si>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</si>
  <si>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</si>
  <si>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</si>
  <si>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</si>
  <si>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</si>
  <si>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</si>
  <si>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</si>
  <si>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</si>
  <si>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</si>
  <si>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</si>
  <si>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</si>
  <si>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</si>
  <si>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</si>
  <si>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</si>
  <si>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</si>
  <si>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</si>
  <si>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</si>
  <si>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</si>
  <si>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</si>
  <si>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</si>
  <si>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</si>
  <si>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</si>
  <si>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</si>
  <si>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</si>
  <si>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</si>
  <si>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</si>
  <si>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</si>
  <si>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</si>
  <si>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</si>
  <si>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</si>
  <si>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</si>
  <si>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</si>
  <si>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</si>
  <si>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</si>
  <si>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</si>
  <si>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</si>
  <si>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</si>
  <si>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</si>
  <si>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</si>
  <si>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</si>
  <si>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</si>
  <si>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</si>
  <si>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</si>
  <si>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</si>
  <si>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</si>
  <si>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</si>
  <si>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</si>
  <si>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</si>
  <si>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</si>
  <si>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</si>
  <si>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</si>
  <si>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</si>
  <si>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</si>
  <si>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</si>
  <si>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</si>
  <si>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</si>
  <si>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</si>
  <si>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</si>
  <si>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</si>
  <si>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</si>
  <si>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</si>
  <si>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</si>
  <si>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</si>
  <si>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</si>
  <si>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</si>
  <si>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</si>
  <si>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</si>
  <si>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</si>
  <si>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</si>
  <si>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</si>
  <si>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</si>
  <si>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</si>
  <si>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</si>
  <si>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</si>
  <si>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</si>
  <si>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</si>
  <si>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</si>
  <si>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</si>
  <si>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</si>
  <si>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</si>
  <si>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</si>
  <si>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</si>
  <si>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</si>
  <si>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</si>
  <si>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</si>
  <si>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</si>
  <si>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</si>
  <si>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</si>
  <si>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</si>
  <si>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</si>
  <si>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</si>
  <si>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</si>
  <si>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</si>
  <si>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</si>
  <si>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</si>
  <si>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</si>
  <si>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</si>
  <si>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</si>
  <si>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</si>
  <si>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</si>
  <si>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</si>
  <si>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</si>
  <si>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</si>
  <si>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</si>
  <si>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</si>
  <si>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</si>
  <si>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</si>
  <si>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</si>
  <si>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</si>
  <si>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</si>
  <si>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</si>
  <si>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</si>
  <si>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</si>
  <si>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</si>
  <si>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</si>
  <si>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</si>
  <si>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</si>
  <si>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</si>
  <si>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</si>
  <si>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</si>
  <si>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</si>
  <si>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</si>
  <si>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</si>
  <si>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</si>
  <si>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</si>
  <si>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</si>
  <si>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</si>
  <si>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</si>
  <si>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</si>
  <si>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</si>
  <si>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</si>
  <si>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</si>
  <si>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</si>
  <si>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</si>
  <si>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</si>
  <si>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</si>
  <si>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</si>
  <si>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</si>
  <si>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</si>
  <si>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</si>
  <si>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</si>
  <si>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</si>
  <si>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</si>
  <si>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</si>
  <si>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</si>
  <si>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</si>
  <si>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</si>
  <si>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</si>
  <si>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</si>
  <si>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</si>
  <si>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</si>
  <si>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</si>
  <si>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</si>
  <si>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</si>
  <si>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</si>
  <si>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</si>
  <si>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</si>
  <si>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</si>
  <si>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</si>
  <si>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</si>
  <si>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</si>
  <si>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</si>
  <si>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</si>
  <si>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</si>
  <si>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</si>
  <si>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</si>
  <si>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</si>
  <si>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</si>
  <si>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</si>
  <si>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</si>
  <si>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</si>
  <si>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</si>
  <si>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</si>
  <si>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</si>
  <si>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</si>
  <si>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</si>
  <si>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</si>
  <si>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</si>
  <si>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</si>
  <si>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</si>
  <si>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</si>
  <si>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</si>
  <si>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</si>
  <si>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</si>
  <si>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</si>
  <si>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</si>
  <si>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</si>
  <si>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</si>
  <si>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</si>
  <si>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</si>
  <si>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</si>
  <si>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</si>
  <si>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</si>
  <si>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</si>
  <si>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</si>
  <si>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</si>
  <si>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</si>
  <si>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</si>
  <si>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</si>
  <si>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</si>
  <si>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</si>
  <si>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</si>
  <si>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</si>
  <si>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</si>
  <si>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</si>
  <si>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</si>
  <si>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</si>
  <si>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</si>
  <si>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</si>
  <si>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</si>
  <si>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</si>
  <si>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</si>
  <si>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</si>
  <si>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</si>
  <si>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</si>
  <si>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</si>
  <si>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</si>
  <si>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</si>
  <si>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</si>
  <si>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</si>
  <si>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</si>
  <si>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</si>
  <si>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</si>
  <si>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</si>
  <si>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</si>
  <si>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</si>
  <si>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</si>
  <si>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</si>
  <si>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</si>
  <si>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</si>
  <si>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</si>
  <si>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</si>
  <si>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</si>
  <si>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</si>
  <si>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</si>
  <si>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</si>
  <si>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</si>
  <si>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</si>
  <si>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</si>
  <si>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</si>
  <si>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</si>
  <si>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</si>
  <si>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</si>
  <si>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</si>
  <si>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</si>
  <si>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</si>
  <si>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</si>
  <si>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</si>
  <si>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</si>
  <si>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</si>
  <si>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</si>
  <si>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</si>
  <si>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</si>
  <si>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</si>
  <si>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</si>
  <si>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</si>
  <si>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</si>
  <si>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</si>
  <si>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</si>
  <si>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</si>
  <si>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</si>
  <si>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</si>
  <si>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</si>
  <si>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</si>
  <si>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</si>
  <si>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</si>
  <si>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</si>
  <si>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</si>
  <si>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</si>
  <si>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</si>
  <si>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</si>
  <si>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</si>
  <si>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</si>
  <si>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</si>
  <si>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</si>
  <si>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</si>
  <si>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</si>
  <si>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</si>
  <si>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</si>
  <si>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</si>
  <si>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</si>
  <si>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</si>
  <si>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</si>
  <si>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</si>
  <si>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</si>
  <si>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</si>
  <si>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</si>
  <si>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</si>
  <si>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</si>
  <si>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</si>
  <si>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</si>
  <si>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</si>
  <si>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</si>
  <si>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</si>
  <si>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</si>
  <si>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</si>
  <si>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</si>
  <si>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</si>
  <si>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</si>
  <si>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</si>
  <si>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</si>
  <si>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</si>
  <si>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</si>
  <si>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</si>
  <si>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</si>
  <si>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</si>
  <si>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</si>
  <si>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</si>
  <si>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</si>
  <si>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</si>
  <si>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</si>
  <si>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</si>
  <si>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</si>
  <si>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</si>
  <si>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</si>
  <si>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</si>
  <si>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</si>
  <si>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</si>
  <si>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</si>
  <si>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</si>
  <si>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</si>
  <si>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</si>
  <si>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</si>
  <si>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</si>
  <si>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</si>
  <si>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</si>
  <si>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</si>
  <si>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</si>
  <si>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</si>
  <si>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</si>
  <si>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</si>
  <si>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</si>
  <si>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</si>
  <si>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</si>
  <si>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</si>
  <si>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</si>
  <si>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</si>
  <si>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</si>
  <si>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</si>
  <si>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</si>
  <si>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</si>
  <si>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</si>
  <si>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</si>
  <si>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</si>
  <si>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</si>
  <si>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</si>
  <si>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</si>
  <si>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</si>
  <si>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</si>
  <si>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</si>
  <si>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</si>
  <si>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</si>
  <si>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</si>
  <si>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</si>
  <si>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</si>
  <si>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</si>
  <si>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</si>
  <si>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</si>
  <si>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</si>
  <si>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</si>
  <si>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</si>
  <si>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</si>
  <si>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</si>
  <si>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</si>
  <si>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</si>
  <si>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</si>
  <si>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</si>
  <si>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</si>
  <si>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</si>
  <si>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</si>
  <si>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</si>
  <si>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</si>
  <si>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</si>
  <si>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</si>
  <si>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</si>
  <si>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</si>
  <si>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</si>
  <si>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</si>
  <si>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</si>
  <si>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</si>
  <si>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</si>
  <si>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</si>
  <si>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</si>
  <si>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</si>
  <si>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</si>
  <si>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</si>
  <si>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</si>
  <si>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</si>
  <si>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</si>
  <si>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</si>
  <si>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</si>
  <si>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</si>
  <si>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</si>
  <si>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</si>
  <si>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</si>
  <si>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</si>
  <si>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</si>
  <si>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</si>
  <si>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</si>
  <si>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</si>
  <si>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</si>
  <si>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</si>
  <si>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</si>
  <si>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</si>
  <si>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</si>
  <si>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</si>
  <si>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</si>
  <si>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</si>
  <si>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</si>
  <si>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</si>
  <si>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</si>
  <si>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</si>
  <si>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</si>
  <si>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</si>
  <si>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</si>
  <si>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</si>
  <si>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</si>
  <si>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</si>
  <si>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</si>
  <si>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</si>
  <si>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</si>
  <si>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</si>
  <si>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</si>
  <si>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</si>
  <si>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</si>
  <si>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</si>
  <si>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</si>
  <si>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</si>
  <si>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</si>
  <si>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</si>
  <si>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</si>
  <si>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</si>
  <si>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</si>
  <si>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</si>
  <si>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</si>
  <si>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</si>
  <si>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</si>
  <si>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</si>
  <si>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</si>
  <si>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</si>
  <si>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</si>
  <si>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</si>
  <si>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</si>
  <si>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</si>
  <si>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</si>
  <si>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</si>
  <si>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</si>
  <si>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</si>
  <si>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</si>
  <si>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</si>
  <si>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</si>
  <si>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</si>
  <si>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</si>
  <si>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</si>
  <si>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</si>
  <si>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</si>
  <si>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</si>
  <si>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</si>
  <si>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</si>
  <si>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</si>
  <si>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</si>
  <si>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</si>
  <si>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</si>
  <si>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</si>
  <si>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</si>
  <si>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</si>
  <si>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</si>
  <si>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</si>
  <si>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</si>
  <si>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</si>
  <si>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</si>
  <si>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</si>
  <si>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</si>
  <si>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</si>
  <si>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</si>
  <si>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</si>
  <si>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</si>
  <si>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</si>
  <si>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</si>
  <si>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</si>
  <si>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</si>
  <si>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</si>
  <si>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</si>
  <si>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</si>
  <si>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</si>
  <si>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</si>
  <si>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</si>
  <si>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</si>
  <si>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</si>
  <si>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</si>
  <si>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</si>
  <si>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</si>
  <si>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</si>
  <si>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</si>
  <si>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</si>
  <si>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</si>
  <si>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</si>
  <si>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</si>
  <si>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</si>
  <si>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</si>
  <si>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</si>
  <si>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</si>
  <si>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</si>
  <si>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</si>
  <si>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</si>
  <si>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</si>
  <si>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</si>
  <si>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</si>
  <si>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</si>
  <si>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</si>
  <si>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</si>
  <si>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</si>
  <si>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</si>
  <si>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</si>
  <si>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</si>
  <si>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</si>
  <si>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</si>
  <si>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</si>
  <si>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</si>
  <si>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</si>
  <si>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</si>
  <si>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</si>
  <si>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</si>
  <si>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</si>
  <si>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</si>
  <si>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</si>
  <si>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</si>
  <si>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</si>
  <si>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</si>
  <si>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</si>
  <si>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</si>
  <si>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</si>
  <si>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</si>
  <si>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</si>
  <si>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</si>
  <si>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</si>
  <si>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</si>
  <si>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</si>
  <si>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</si>
  <si>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</si>
  <si>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</si>
  <si>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</si>
  <si>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</si>
  <si>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</si>
  <si>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</si>
  <si>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</si>
  <si>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</si>
  <si>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</si>
  <si>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</si>
  <si>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</si>
  <si>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</si>
  <si>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</si>
  <si>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</si>
  <si>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</si>
  <si>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</si>
  <si>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</si>
  <si>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</si>
  <si>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</si>
  <si>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</si>
  <si>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</si>
  <si>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</si>
  <si>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</si>
  <si>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</si>
  <si>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</si>
  <si>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</si>
  <si>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</si>
  <si>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</si>
  <si>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</si>
  <si>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</si>
  <si>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</si>
  <si>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</si>
  <si>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</si>
  <si>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</si>
  <si>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</si>
  <si>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</si>
  <si>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</si>
  <si>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</si>
  <si>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</si>
  <si>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</si>
  <si>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</si>
  <si>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</si>
  <si>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</si>
  <si>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</si>
  <si>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</si>
  <si>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</si>
  <si>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</si>
  <si>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</si>
  <si>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</si>
  <si>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</si>
  <si>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</si>
  <si>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</si>
  <si>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</si>
  <si>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</si>
  <si>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</si>
  <si>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</si>
  <si>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</si>
  <si>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</si>
  <si>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</si>
  <si>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</si>
  <si>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</si>
  <si>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</si>
  <si>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</si>
  <si>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</si>
  <si>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</si>
  <si>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</si>
  <si>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</si>
  <si>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</si>
  <si>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</si>
  <si>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</si>
  <si>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</si>
  <si>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</si>
  <si>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</si>
  <si>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</si>
  <si>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</si>
  <si>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</si>
  <si>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</si>
  <si>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</si>
  <si>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</si>
  <si>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</si>
  <si>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</si>
  <si>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</si>
  <si>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</si>
  <si>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</si>
  <si>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</si>
  <si>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</si>
  <si>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</si>
  <si>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</si>
  <si>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</si>
  <si>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</si>
  <si>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</si>
  <si>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</si>
  <si>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</si>
  <si>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</si>
  <si>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</si>
  <si>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</si>
  <si>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</si>
  <si>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</si>
  <si>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</si>
  <si>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</si>
  <si>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</si>
  <si>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</si>
  <si>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</si>
  <si>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</si>
  <si>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</si>
  <si>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</si>
  <si>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</si>
  <si>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</si>
  <si>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</si>
  <si>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</si>
  <si>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</si>
  <si>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</si>
  <si>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</si>
  <si>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</si>
  <si>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</si>
  <si>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</si>
  <si>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</si>
  <si>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</si>
  <si>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</si>
  <si>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</si>
  <si>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</si>
  <si>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</si>
  <si>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</si>
  <si>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</si>
  <si>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</si>
  <si>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</si>
  <si>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</si>
  <si>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</si>
  <si>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</si>
  <si>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</si>
  <si>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</si>
  <si>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</si>
  <si>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</si>
  <si>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</si>
  <si>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</si>
  <si>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</si>
  <si>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</si>
  <si>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</si>
  <si>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</si>
  <si>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</si>
  <si>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</si>
  <si>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</si>
  <si>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</si>
  <si>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</si>
  <si>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</si>
  <si>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</si>
  <si>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</si>
  <si>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</si>
  <si>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</si>
  <si>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</si>
  <si>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</si>
  <si>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</si>
  <si>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</si>
  <si>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</si>
  <si>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</si>
  <si>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</si>
  <si>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</si>
  <si>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</si>
  <si>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</si>
  <si>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</si>
  <si>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</si>
  <si>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</si>
  <si>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</si>
  <si>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</si>
  <si>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</si>
  <si>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</si>
  <si>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</si>
  <si>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</si>
  <si>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</si>
  <si>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</si>
  <si>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</si>
  <si>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</si>
  <si>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</si>
  <si>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</si>
  <si>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</si>
  <si>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</si>
  <si>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</si>
  <si>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</si>
  <si>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</si>
  <si>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</si>
  <si>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</si>
  <si>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</si>
  <si>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</si>
  <si>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</si>
  <si>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</si>
  <si>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</si>
  <si>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</si>
  <si>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</si>
  <si>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</si>
  <si>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</si>
  <si>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</si>
  <si>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</si>
  <si>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</si>
  <si>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</si>
  <si>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</si>
  <si>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</si>
  <si>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</si>
  <si>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</si>
  <si>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</si>
  <si>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</si>
  <si>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</si>
  <si>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</si>
  <si>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</si>
  <si>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</si>
  <si>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</si>
  <si>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</si>
  <si>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</si>
  <si>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</si>
  <si>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</si>
  <si>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</si>
  <si>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</si>
  <si>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</si>
  <si>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</si>
  <si>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</si>
  <si>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</si>
  <si>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</si>
  <si>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</si>
  <si>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</si>
  <si>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</si>
  <si>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</si>
  <si>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</si>
  <si>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</si>
  <si>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</si>
  <si>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</si>
  <si>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</si>
  <si>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</si>
  <si>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</si>
  <si>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</si>
  <si>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</si>
  <si>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</si>
  <si>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</si>
  <si>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</si>
  <si>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</si>
  <si>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</si>
  <si>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</si>
  <si>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</si>
  <si>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</si>
  <si>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</si>
  <si>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</si>
  <si>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</si>
  <si>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</si>
  <si>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</si>
  <si>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</si>
  <si>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</si>
  <si>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</si>
  <si>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</si>
  <si>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</si>
  <si>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</si>
  <si>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</si>
  <si>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</si>
  <si>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</si>
  <si>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</si>
  <si>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</si>
  <si>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</si>
  <si>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</si>
  <si>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</si>
  <si>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</si>
  <si>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</si>
  <si>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</si>
  <si>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</si>
  <si>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</si>
  <si>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</si>
  <si>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</si>
  <si>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</si>
  <si>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</si>
  <si>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</si>
  <si>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</si>
  <si>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</si>
  <si>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</si>
  <si>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</si>
  <si>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</si>
  <si>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</si>
  <si>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</si>
  <si>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</si>
  <si>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</si>
  <si>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</si>
  <si>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</si>
  <si>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</si>
  <si>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</si>
  <si>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</si>
  <si>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</si>
  <si>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</si>
  <si>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</si>
  <si>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</si>
  <si>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</si>
  <si>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</si>
  <si>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</si>
  <si>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</si>
  <si>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</si>
  <si>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</si>
  <si>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</si>
  <si>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</si>
  <si>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</si>
  <si>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</si>
  <si>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</si>
  <si>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</si>
  <si>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</si>
  <si>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</si>
  <si>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</si>
  <si>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</si>
  <si>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</si>
  <si>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</si>
  <si>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</si>
  <si>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</si>
  <si>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</si>
  <si>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</si>
  <si>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</si>
  <si>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</si>
  <si>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</si>
  <si>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</si>
  <si>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</si>
  <si>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</si>
  <si>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</si>
  <si>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</si>
  <si>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</si>
  <si>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</si>
  <si>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</si>
  <si>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</si>
  <si>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</si>
  <si>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</si>
  <si>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</si>
  <si>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</si>
  <si>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</si>
  <si>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</si>
  <si>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</si>
  <si>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</si>
  <si>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</si>
  <si>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</si>
  <si>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</si>
  <si>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</si>
  <si>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</si>
  <si>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</si>
  <si>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</si>
  <si>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</si>
  <si>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</si>
  <si>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</si>
  <si>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</si>
  <si>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</si>
  <si>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</si>
  <si>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</si>
  <si>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</si>
  <si>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</si>
  <si>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</si>
  <si>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</si>
  <si>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</si>
  <si>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</si>
  <si>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</si>
  <si>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</si>
  <si>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</si>
  <si>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</si>
  <si>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</si>
  <si>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</si>
  <si>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</si>
  <si>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</si>
  <si>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</si>
  <si>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</si>
  <si>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</si>
  <si>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</si>
  <si>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</si>
  <si>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</si>
  <si>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</si>
  <si>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</si>
  <si>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</si>
  <si>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</si>
  <si>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</si>
  <si>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</si>
  <si>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</si>
  <si>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</si>
  <si>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</si>
  <si>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</si>
  <si>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</si>
  <si>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</si>
  <si>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</si>
  <si>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</si>
  <si>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</si>
  <si>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</si>
  <si>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</si>
  <si>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</si>
  <si>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</si>
  <si>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</si>
  <si>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</si>
  <si>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</si>
  <si>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</si>
  <si>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</si>
  <si>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</si>
  <si>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</si>
  <si>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</si>
  <si>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</si>
  <si>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</si>
  <si>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</si>
  <si>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</si>
  <si>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</si>
  <si>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</si>
  <si>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</si>
  <si>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</si>
  <si>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</si>
  <si>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</si>
  <si>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</si>
  <si>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</si>
  <si>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</si>
  <si>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</si>
  <si>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</si>
  <si>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</si>
  <si>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</si>
  <si>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</si>
  <si>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</si>
  <si>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</si>
  <si>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</si>
  <si>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</si>
  <si>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</si>
  <si>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</si>
  <si>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</si>
  <si>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</si>
  <si>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</si>
  <si>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</si>
  <si>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</si>
  <si>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</si>
  <si>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</si>
  <si>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</si>
  <si>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</si>
  <si>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</si>
  <si>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</si>
  <si>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</si>
  <si>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</si>
  <si>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</si>
  <si>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</si>
  <si>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</si>
  <si>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</si>
  <si>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</si>
  <si>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</si>
  <si>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</si>
  <si>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</si>
  <si>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</si>
  <si>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</si>
  <si>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</si>
  <si>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</si>
  <si>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</si>
  <si>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</si>
  <si>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</si>
  <si>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</si>
  <si>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</si>
  <si>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</si>
  <si>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</si>
  <si>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</si>
  <si>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</si>
  <si>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</si>
  <si>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</si>
  <si>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</si>
  <si>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</si>
  <si>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</si>
  <si>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</si>
  <si>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</si>
  <si>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</si>
  <si>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</si>
  <si>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</si>
  <si>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</si>
  <si>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</si>
  <si>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</si>
  <si>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</si>
  <si>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</si>
  <si>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</si>
  <si>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</si>
  <si>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</si>
  <si>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</si>
  <si>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</si>
  <si>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</si>
  <si>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</si>
  <si>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</si>
  <si>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</si>
  <si>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</si>
  <si>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</si>
  <si>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</si>
  <si>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</si>
  <si>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</si>
  <si>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</si>
  <si>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</si>
  <si>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</si>
  <si>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</si>
  <si>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</si>
  <si>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</si>
  <si>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</si>
  <si>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</si>
  <si>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</si>
  <si>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</si>
  <si>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</si>
  <si>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</si>
  <si>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</si>
  <si>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</si>
  <si>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</si>
  <si>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</si>
  <si>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</si>
  <si>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</si>
  <si>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</si>
  <si>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</si>
  <si>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</si>
  <si>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</si>
  <si>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</si>
  <si>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</si>
  <si>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</si>
  <si>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</si>
  <si>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</si>
  <si>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</si>
  <si>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</si>
  <si>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</si>
  <si>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</si>
  <si>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</si>
  <si>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</si>
  <si>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</si>
  <si>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</si>
  <si>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</si>
  <si>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</si>
  <si>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</si>
  <si>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</si>
  <si>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</si>
  <si>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</si>
  <si>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</si>
  <si>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</si>
  <si>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</si>
  <si>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</si>
  <si>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</si>
  <si>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</si>
  <si>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</si>
  <si>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</si>
  <si>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</si>
  <si>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</si>
  <si>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</si>
  <si>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</si>
  <si>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</si>
  <si>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</si>
  <si>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</si>
  <si>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</si>
  <si>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</si>
  <si>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</si>
  <si>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</si>
  <si>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</si>
  <si>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</si>
  <si>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</si>
  <si>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</si>
  <si>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</si>
  <si>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</si>
  <si>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</si>
  <si>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</si>
  <si>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</si>
  <si>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</si>
  <si>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</si>
  <si>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</si>
  <si>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</si>
  <si>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</si>
  <si>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</si>
  <si>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</si>
  <si>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</si>
  <si>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</si>
  <si>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</si>
  <si>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</si>
  <si>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</si>
  <si>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</si>
  <si>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</si>
  <si>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</si>
  <si>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</si>
  <si>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</si>
  <si>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</si>
  <si>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</si>
  <si>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</si>
  <si>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</si>
  <si>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</si>
  <si>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</si>
  <si>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</si>
  <si>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</si>
  <si>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</si>
  <si>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</si>
  <si>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</si>
  <si>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</si>
  <si>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</si>
  <si>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</si>
  <si>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</si>
  <si>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</si>
  <si>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</si>
  <si>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</si>
  <si>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</si>
  <si>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</si>
  <si>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</si>
  <si>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</si>
  <si>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</si>
  <si>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</si>
  <si>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</si>
  <si>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</si>
  <si>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</si>
  <si>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</si>
  <si>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</si>
  <si>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</si>
  <si>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</si>
  <si>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</si>
  <si>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</si>
  <si>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</si>
  <si>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</si>
  <si>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</si>
  <si>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</si>
  <si>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</si>
  <si>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</si>
  <si>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</si>
  <si>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</si>
  <si>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</si>
  <si>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</si>
  <si>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</si>
  <si>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</si>
  <si>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</si>
  <si>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</si>
  <si>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</si>
  <si>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</si>
  <si>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</si>
  <si>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</si>
  <si>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</si>
  <si>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</si>
  <si>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</si>
  <si>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</si>
  <si>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</si>
  <si>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</si>
  <si>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</si>
  <si>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</si>
  <si>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</si>
  <si>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</si>
  <si>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</si>
  <si>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</si>
  <si>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</si>
  <si>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</si>
  <si>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</si>
  <si>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</si>
  <si>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</si>
  <si>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</si>
  <si>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</si>
  <si>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</si>
  <si>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</si>
  <si>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</si>
  <si>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</si>
  <si>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</si>
  <si>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</si>
  <si>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</si>
  <si>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</si>
  <si>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</si>
  <si>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</si>
  <si>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</si>
  <si>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</si>
  <si>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</si>
  <si>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</si>
  <si>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</si>
  <si>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</si>
  <si>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</si>
  <si>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</si>
  <si>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</si>
  <si>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</si>
  <si>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</si>
  <si>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</si>
  <si>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</si>
  <si>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</si>
  <si>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</si>
  <si>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</si>
  <si>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</si>
  <si>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</si>
  <si>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</si>
  <si>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</si>
  <si>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</si>
  <si>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</si>
  <si>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</si>
  <si>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</si>
  <si>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</si>
  <si>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</si>
  <si>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</si>
  <si>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</si>
  <si>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</si>
  <si>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</si>
  <si>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</si>
  <si>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</si>
  <si>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</si>
  <si>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</si>
  <si>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</si>
  <si>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</si>
  <si>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</si>
  <si>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</si>
  <si>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</si>
  <si>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</si>
  <si>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</si>
  <si>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</si>
  <si>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</si>
  <si>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</si>
  <si>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</si>
  <si>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</si>
  <si>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</si>
  <si>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</si>
  <si>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</si>
  <si>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</si>
  <si>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</si>
  <si>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</si>
  <si>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</si>
  <si>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</si>
  <si>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</si>
  <si>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</si>
  <si>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</si>
  <si>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</si>
  <si>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</si>
  <si>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</si>
  <si>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</si>
  <si>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</si>
  <si>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</si>
  <si>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</si>
  <si>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</si>
  <si>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</si>
  <si>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</si>
  <si>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</si>
  <si>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</si>
  <si>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</si>
  <si>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</si>
  <si>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</si>
  <si>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</si>
  <si>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</si>
  <si>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</si>
  <si>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</si>
  <si>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</si>
  <si>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</si>
  <si>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</si>
  <si>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</si>
  <si>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</si>
  <si>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</si>
  <si>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</si>
  <si>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</si>
  <si>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</si>
  <si>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</si>
  <si>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</si>
  <si>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</si>
  <si>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</si>
  <si>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</si>
  <si>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</si>
  <si>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</si>
  <si>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</si>
  <si>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</si>
  <si>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</si>
  <si>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</si>
  <si>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</si>
  <si>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</si>
  <si>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</si>
  <si>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</si>
  <si>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</si>
  <si>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</si>
  <si>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</si>
  <si>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</si>
  <si>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</si>
  <si>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</si>
  <si>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</si>
  <si>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</si>
  <si>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</si>
  <si>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</si>
  <si>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</si>
  <si>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</si>
  <si>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</si>
  <si>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</si>
  <si>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</si>
  <si>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</si>
  <si>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</si>
  <si>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</si>
  <si>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</si>
  <si>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</si>
  <si>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</si>
  <si>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</si>
  <si>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</si>
  <si>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</si>
  <si>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</si>
  <si>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</si>
  <si>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</si>
  <si>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</si>
  <si>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</si>
  <si>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</si>
  <si>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</si>
  <si>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</si>
  <si>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</si>
  <si>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</si>
  <si>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</si>
  <si>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</si>
  <si>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</si>
  <si>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</si>
  <si>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</si>
  <si>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</si>
  <si>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</si>
  <si>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</si>
  <si>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</si>
  <si>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</si>
  <si>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</si>
  <si>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</si>
  <si>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</si>
  <si>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</si>
  <si>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</si>
  <si>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</si>
  <si>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</si>
  <si>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</si>
  <si>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</si>
  <si>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</si>
  <si>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</si>
  <si>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</si>
  <si>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</si>
  <si>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</si>
  <si>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</si>
  <si>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</si>
  <si>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</si>
  <si>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</si>
  <si>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</si>
  <si>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</si>
  <si>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</si>
  <si>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</si>
  <si>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</si>
  <si>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</si>
  <si>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</si>
  <si>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</si>
  <si>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</si>
  <si>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</si>
  <si>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</si>
  <si>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</si>
  <si>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</si>
  <si>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</si>
  <si>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</si>
  <si>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</si>
  <si>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</si>
  <si>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</si>
  <si>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</si>
  <si>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</si>
  <si>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</si>
  <si>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</si>
  <si>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</si>
  <si>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</si>
  <si>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</si>
  <si>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</si>
  <si>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</si>
  <si>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</si>
  <si>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</si>
  <si>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</si>
  <si>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</si>
  <si>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</si>
  <si>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</si>
  <si>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</si>
  <si>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</si>
  <si>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</si>
  <si>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</si>
  <si>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</si>
  <si>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</si>
  <si>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</si>
  <si>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</si>
  <si>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</si>
  <si>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</si>
  <si>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</si>
  <si>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</si>
  <si>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</si>
  <si>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</si>
  <si>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</si>
  <si>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</si>
  <si>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</si>
  <si>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</si>
  <si>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</si>
  <si>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</si>
  <si>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</si>
  <si>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</si>
  <si>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</si>
  <si>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</si>
  <si>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</si>
  <si>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</si>
  <si>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</si>
  <si>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</si>
  <si>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</si>
  <si>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</si>
  <si>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</si>
  <si>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</si>
  <si>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</si>
  <si>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</si>
  <si>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</si>
  <si>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</si>
  <si>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</si>
  <si>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</si>
  <si>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</si>
  <si>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</si>
  <si>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</si>
  <si>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</si>
  <si>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</si>
  <si>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</si>
  <si>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</si>
  <si>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</si>
  <si>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</si>
  <si>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</si>
  <si>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</si>
  <si>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</si>
  <si>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</si>
  <si>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</si>
  <si>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</si>
  <si>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</si>
  <si>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</si>
  <si>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</si>
  <si>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</si>
  <si>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</si>
  <si>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</si>
  <si>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</si>
  <si>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</si>
  <si>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</si>
  <si>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</si>
  <si>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</si>
  <si>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</si>
  <si>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</si>
  <si>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</si>
  <si>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</si>
  <si>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</si>
  <si>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</si>
  <si>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</si>
  <si>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</si>
  <si>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</si>
  <si>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</si>
  <si>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</si>
  <si>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</si>
  <si>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</si>
  <si>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</si>
  <si>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</si>
  <si>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</si>
  <si>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</si>
  <si>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</si>
  <si>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</si>
  <si>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</si>
  <si>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</si>
  <si>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</si>
  <si>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</si>
  <si>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</si>
  <si>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</si>
  <si>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</si>
  <si>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</si>
  <si>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</si>
  <si>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</si>
  <si>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</si>
  <si>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</si>
  <si>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</si>
  <si>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</si>
  <si>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</si>
  <si>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</si>
  <si>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</si>
  <si>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</si>
  <si>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</si>
  <si>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</si>
  <si>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</si>
  <si>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</si>
  <si>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</si>
  <si>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</si>
  <si>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</si>
  <si>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</si>
  <si>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</si>
  <si>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</si>
  <si>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</si>
  <si>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</si>
  <si>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</si>
  <si>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</si>
  <si>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</si>
  <si>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</si>
  <si>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</si>
  <si>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</si>
  <si>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</si>
  <si>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</si>
  <si>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</si>
  <si>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</si>
  <si>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</si>
  <si>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</si>
  <si>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</si>
  <si>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</si>
  <si>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</si>
  <si>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</si>
  <si>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</si>
  <si>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</si>
  <si>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</si>
  <si>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</si>
  <si>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</si>
  <si>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</si>
  <si>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</si>
  <si>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</si>
  <si>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</si>
  <si>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</si>
  <si>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</si>
  <si>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</si>
  <si>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</si>
  <si>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</si>
  <si>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</si>
  <si>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</si>
  <si>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</si>
  <si>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</si>
  <si>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</si>
  <si>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</si>
  <si>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</si>
  <si>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</si>
  <si>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</si>
  <si>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</si>
  <si>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</si>
  <si>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</si>
  <si>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</si>
  <si>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</si>
  <si>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</si>
  <si>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</si>
  <si>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</si>
  <si>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</si>
  <si>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</si>
  <si>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</si>
  <si>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</si>
  <si>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</si>
  <si>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</si>
  <si>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</si>
  <si>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</si>
  <si>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</si>
  <si>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</si>
  <si>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</si>
  <si>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</si>
  <si>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</si>
  <si>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</si>
  <si>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</si>
  <si>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</si>
  <si>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</si>
  <si>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</si>
  <si>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</si>
  <si>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</si>
  <si>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</si>
  <si>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</si>
  <si>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</si>
  <si>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</si>
  <si>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</si>
  <si>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</si>
  <si>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</si>
  <si>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</si>
  <si>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</si>
  <si>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</si>
  <si>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</si>
  <si>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</si>
  <si>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</si>
  <si>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</si>
  <si>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</si>
  <si>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</si>
  <si>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</si>
  <si>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</si>
  <si>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</si>
  <si>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</si>
  <si>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</si>
  <si>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</si>
  <si>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</si>
  <si>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</si>
  <si>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</si>
  <si>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</si>
  <si>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</si>
  <si>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</si>
  <si>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</si>
  <si>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</si>
  <si>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</si>
  <si>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</si>
  <si>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</si>
  <si>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</si>
  <si>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</si>
  <si>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</si>
  <si>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</si>
  <si>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</si>
  <si>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</si>
  <si>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</si>
  <si>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</si>
  <si>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</si>
  <si>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</si>
  <si>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</si>
  <si>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</si>
  <si>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</si>
  <si>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</si>
  <si>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</si>
  <si>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</si>
  <si>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</si>
  <si>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</si>
  <si>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</si>
  <si>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</si>
  <si>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</si>
  <si>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</si>
  <si>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</si>
  <si>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</si>
  <si>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</si>
  <si>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</si>
  <si>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</si>
  <si>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</si>
  <si>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</si>
  <si>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</si>
  <si>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</si>
  <si>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</si>
  <si>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</si>
  <si>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</si>
  <si>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</si>
  <si>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</si>
  <si>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</si>
  <si>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</si>
  <si>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</si>
  <si>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</si>
  <si>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</si>
  <si>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</si>
  <si>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</si>
  <si>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</si>
  <si>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</si>
  <si>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</si>
  <si>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</si>
  <si>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</si>
  <si>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</si>
  <si>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</si>
  <si>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</si>
  <si>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</si>
  <si>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</si>
  <si>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</si>
  <si>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</si>
  <si>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</si>
  <si>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</si>
  <si>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</si>
  <si>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</si>
  <si>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</si>
  <si>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</si>
  <si>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</si>
  <si>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</si>
  <si>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</si>
  <si>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</si>
  <si>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</si>
  <si>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</si>
  <si>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</si>
  <si>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</si>
  <si>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</si>
  <si>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</si>
  <si>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</si>
  <si>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</si>
  <si>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</si>
  <si>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</si>
  <si>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</si>
  <si>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</si>
  <si>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</si>
  <si>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</si>
  <si>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</si>
  <si>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</si>
  <si>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</si>
  <si>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</si>
  <si>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</si>
  <si>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</si>
  <si>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</si>
  <si>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</si>
  <si>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</si>
  <si>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</si>
  <si>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</si>
  <si>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</si>
  <si>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</si>
  <si>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</si>
  <si>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</si>
  <si>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</si>
  <si>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</si>
  <si>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</si>
  <si>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</si>
  <si>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</si>
  <si>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</si>
  <si>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</si>
  <si>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</si>
  <si>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</si>
  <si>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</si>
  <si>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</si>
  <si>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</si>
  <si>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</si>
  <si>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</si>
  <si>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</si>
  <si>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</si>
  <si>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</si>
  <si>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</si>
  <si>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</si>
  <si>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</si>
  <si>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</si>
  <si>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</si>
  <si>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</si>
  <si>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</si>
  <si>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</si>
  <si>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</si>
  <si>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</si>
  <si>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</si>
  <si>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</si>
  <si>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</si>
  <si>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</si>
  <si>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</si>
  <si>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</si>
  <si>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</si>
  <si>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</si>
  <si>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</si>
  <si>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</si>
  <si>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</si>
  <si>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</si>
  <si>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</si>
  <si>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</si>
  <si>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</si>
  <si>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</si>
  <si>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</si>
  <si>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</si>
  <si>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</si>
  <si>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</si>
  <si>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</si>
  <si>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</si>
  <si>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</si>
  <si>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</si>
  <si>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</si>
  <si>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</si>
  <si>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</si>
  <si>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</si>
  <si>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</si>
  <si>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</si>
  <si>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</si>
  <si>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</si>
  <si>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</si>
  <si>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</si>
  <si>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</si>
  <si>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</si>
  <si>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</si>
  <si>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</si>
  <si>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</si>
  <si>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</si>
  <si>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</si>
  <si>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</si>
  <si>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</si>
  <si>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</si>
  <si>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</si>
  <si>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</si>
  <si>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</si>
  <si>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</si>
  <si>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</si>
  <si>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</si>
  <si>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</si>
  <si>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</si>
  <si>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</si>
  <si>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</si>
  <si>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</si>
  <si>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</si>
  <si>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</si>
  <si>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</si>
  <si>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</si>
  <si>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</si>
  <si>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</si>
  <si>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</si>
  <si>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</si>
  <si>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</si>
  <si>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</si>
  <si>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</si>
  <si>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</si>
  <si>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</si>
  <si>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</si>
  <si>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</si>
  <si>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</si>
  <si>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</si>
  <si>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</si>
  <si>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</si>
  <si>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</si>
  <si>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</si>
  <si>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</si>
  <si>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</si>
  <si>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</si>
  <si>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</si>
  <si>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</si>
  <si>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</si>
  <si>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</si>
  <si>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</si>
  <si>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</si>
  <si>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</si>
  <si>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</si>
  <si>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</si>
  <si>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</si>
  <si>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</si>
  <si>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</si>
  <si>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</si>
  <si>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</si>
  <si>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</si>
  <si>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</si>
  <si>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</si>
  <si>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</si>
  <si>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</si>
  <si>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</si>
  <si>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</si>
  <si>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</si>
  <si>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</si>
  <si>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</si>
  <si>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</si>
  <si>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</si>
  <si>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</si>
  <si>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</si>
  <si>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</si>
  <si>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</si>
  <si>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</si>
  <si>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</si>
  <si>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</si>
  <si>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</si>
  <si>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</si>
  <si>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</si>
  <si>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</si>
  <si>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</si>
  <si>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</si>
  <si>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</si>
  <si>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</si>
  <si>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</si>
  <si>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</si>
  <si>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</si>
  <si>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</si>
  <si>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</si>
  <si>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</si>
  <si>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</si>
  <si>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</si>
  <si>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</si>
  <si>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</si>
  <si>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</si>
  <si>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</si>
  <si>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</si>
  <si>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</si>
  <si>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</si>
  <si>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</si>
  <si>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</si>
  <si>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</si>
  <si>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</si>
  <si>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</si>
  <si>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</si>
  <si>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</si>
  <si>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</si>
  <si>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</si>
  <si>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</si>
  <si>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</si>
  <si>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</si>
  <si>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</si>
  <si>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</si>
  <si>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</si>
  <si>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</si>
  <si>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</si>
  <si>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</si>
  <si>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</si>
  <si>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</si>
  <si>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</si>
  <si>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</si>
  <si>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</si>
  <si>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</si>
  <si>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</si>
  <si>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</si>
  <si>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</si>
  <si>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</si>
  <si>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</si>
  <si>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</si>
  <si>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</si>
  <si>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</si>
  <si>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</si>
  <si>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</si>
  <si>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</si>
  <si>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</si>
  <si>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</si>
  <si>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</si>
  <si>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</si>
  <si>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</si>
  <si>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</si>
  <si>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</si>
  <si>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</si>
  <si>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</si>
  <si>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</si>
  <si>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</si>
  <si>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</si>
  <si>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</si>
  <si>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</si>
  <si>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</si>
  <si>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</si>
  <si>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</si>
  <si>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</si>
  <si>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</si>
  <si>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</si>
  <si>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</si>
  <si>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</si>
  <si>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</si>
  <si>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</si>
  <si>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</si>
  <si>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</si>
  <si>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</si>
  <si>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</si>
  <si>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</si>
  <si>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</si>
  <si>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</si>
  <si>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</si>
  <si>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</si>
  <si>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</si>
  <si>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</si>
  <si>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</si>
  <si>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</si>
  <si>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</si>
  <si>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</si>
  <si>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</si>
  <si>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</si>
  <si>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</si>
  <si>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</si>
  <si>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</si>
  <si>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</si>
  <si>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</si>
  <si>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</si>
  <si>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</si>
  <si>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</si>
  <si>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</si>
  <si>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</si>
  <si>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</si>
  <si>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</si>
  <si>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</si>
  <si>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</si>
  <si>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</si>
  <si>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</si>
  <si>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</si>
  <si>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</si>
  <si>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</si>
  <si>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</si>
  <si>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</si>
  <si>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</si>
  <si>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</si>
  <si>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</si>
  <si>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</si>
  <si>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</si>
  <si>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</si>
  <si>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</si>
  <si>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</si>
  <si>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</si>
  <si>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</si>
  <si>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</si>
  <si>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</si>
  <si>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</si>
  <si>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</si>
  <si>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</si>
  <si>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</si>
  <si>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</si>
  <si>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</si>
  <si>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</si>
  <si>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</si>
  <si>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</si>
  <si>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</si>
  <si>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</si>
  <si>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</si>
  <si>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</si>
  <si>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</si>
  <si>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</si>
  <si>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</si>
  <si>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</si>
  <si>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</si>
  <si>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</si>
  <si>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</si>
  <si>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</si>
  <si>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</si>
  <si>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</si>
  <si>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</si>
  <si>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</si>
  <si>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</si>
  <si>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</si>
  <si>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</si>
  <si>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</si>
  <si>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</si>
  <si>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</si>
  <si>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</si>
  <si>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</si>
  <si>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</si>
  <si>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</si>
  <si>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</si>
  <si>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</si>
  <si>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</si>
  <si>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</si>
  <si>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</si>
  <si>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</si>
  <si>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</si>
  <si>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</si>
  <si>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</si>
  <si>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</si>
  <si>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</si>
  <si>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</si>
  <si>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</si>
  <si>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</si>
  <si>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</si>
  <si>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</si>
  <si>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</si>
  <si>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</si>
  <si>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</si>
  <si>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</si>
  <si>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</si>
  <si>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</si>
  <si>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</si>
  <si>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</si>
  <si>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</si>
  <si>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</si>
  <si>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</si>
  <si>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</si>
  <si>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</si>
  <si>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</si>
  <si>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</si>
  <si>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</si>
  <si>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</si>
  <si>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</si>
  <si>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</si>
  <si>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</si>
  <si>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</si>
  <si>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</si>
  <si>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</si>
  <si>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</si>
  <si>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</si>
  <si>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</si>
  <si>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</si>
  <si>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</si>
  <si>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</si>
  <si>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</si>
  <si>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</si>
  <si>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</si>
  <si>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</si>
  <si>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</si>
  <si>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</si>
  <si>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</si>
  <si>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</si>
  <si>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</si>
  <si>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</si>
  <si>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</si>
  <si>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</si>
  <si>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</si>
  <si>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</si>
  <si>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</si>
  <si>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</si>
  <si>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</si>
  <si>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</si>
  <si>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</si>
  <si>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</si>
  <si>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</si>
  <si>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</si>
  <si>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</si>
  <si>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</si>
  <si>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</si>
  <si>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</si>
  <si>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</si>
  <si>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</si>
  <si>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</si>
  <si>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</si>
  <si>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</si>
  <si>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</si>
  <si>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</si>
  <si>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</si>
  <si>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</si>
  <si>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</si>
  <si>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</si>
  <si>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</si>
  <si>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</si>
  <si>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</si>
  <si>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</si>
  <si>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</si>
  <si>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</si>
  <si>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</si>
  <si>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</si>
  <si>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</si>
  <si>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</si>
  <si>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</si>
  <si>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</si>
  <si>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</si>
  <si>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</si>
  <si>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</si>
  <si>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</si>
  <si>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</si>
  <si>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</si>
  <si>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</si>
  <si>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</si>
  <si>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</si>
  <si>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</si>
  <si>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</si>
  <si>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</si>
  <si>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</si>
  <si>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</si>
  <si>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</si>
  <si>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</si>
  <si>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</si>
  <si>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</si>
  <si>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</si>
  <si>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</si>
  <si>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</si>
  <si>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</si>
  <si>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</si>
  <si>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</si>
  <si>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</si>
  <si>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</si>
  <si>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</si>
  <si>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</si>
  <si>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</si>
  <si>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</si>
  <si>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</si>
  <si>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</si>
  <si>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</si>
  <si>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</si>
  <si>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</si>
  <si>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</si>
  <si>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</si>
  <si>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</si>
  <si>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</si>
  <si>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</si>
  <si>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</si>
  <si>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</si>
  <si>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</si>
  <si>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</si>
  <si>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</si>
  <si>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</si>
  <si>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</si>
  <si>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</si>
  <si>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</si>
  <si>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</si>
  <si>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</si>
  <si>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</si>
  <si>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</si>
  <si>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</si>
  <si>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</si>
  <si>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</si>
  <si>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</si>
  <si>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</si>
  <si>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</si>
  <si>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</si>
  <si>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</si>
  <si>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</si>
  <si>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</si>
  <si>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</si>
  <si>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</si>
  <si>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</si>
  <si>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</si>
  <si>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</si>
  <si>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</si>
  <si>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</si>
  <si>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</si>
  <si>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</si>
  <si>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</si>
  <si>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</si>
  <si>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</si>
  <si>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</si>
  <si>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</si>
  <si>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</si>
  <si>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</si>
  <si>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</si>
  <si>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</si>
  <si>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</si>
  <si>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</si>
  <si>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</si>
  <si>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</si>
  <si>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</si>
  <si>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</si>
  <si>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</si>
  <si>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</si>
  <si>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</si>
  <si>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</si>
  <si>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</si>
  <si>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</si>
  <si>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</si>
  <si>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</si>
  <si>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</si>
  <si>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</si>
  <si>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</si>
  <si>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</si>
  <si>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</si>
  <si>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</si>
  <si>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</si>
  <si>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</si>
  <si>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</si>
  <si>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</si>
  <si>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</si>
  <si>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</si>
  <si>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</si>
  <si>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</si>
  <si>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</si>
  <si>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</si>
  <si>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</si>
  <si>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</si>
  <si>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</si>
  <si>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</si>
  <si>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</si>
  <si>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</si>
  <si>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</si>
  <si>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</si>
  <si>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</si>
  <si>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</si>
  <si>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</si>
  <si>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</si>
  <si>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</si>
  <si>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</si>
  <si>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</si>
  <si>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</si>
  <si>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</si>
  <si>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</si>
  <si>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</si>
  <si>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</si>
  <si>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</si>
  <si>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</si>
  <si>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</si>
  <si>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</si>
  <si>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</si>
  <si>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</si>
  <si>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</si>
  <si>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</si>
  <si>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</si>
  <si>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</si>
  <si>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</si>
  <si>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</si>
  <si>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</si>
  <si>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</si>
  <si>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</si>
  <si>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</si>
  <si>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</si>
  <si>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</si>
  <si>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</si>
  <si>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</si>
  <si>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</si>
  <si>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</si>
  <si>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</si>
  <si>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</si>
  <si>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</si>
  <si>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</si>
  <si>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</si>
  <si>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</si>
  <si>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</si>
  <si>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</si>
  <si>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</si>
  <si>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</si>
  <si>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</si>
  <si>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</si>
  <si>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</si>
  <si>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</si>
  <si>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</si>
  <si>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</si>
  <si>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</si>
  <si>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</si>
  <si>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</si>
  <si>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</si>
  <si>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</si>
  <si>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</si>
  <si>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</si>
  <si>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</si>
  <si>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</si>
  <si>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</si>
  <si>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</si>
  <si>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</si>
  <si>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</si>
  <si>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</si>
  <si>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</si>
  <si>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</si>
  <si>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</si>
  <si>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</si>
  <si>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</si>
  <si>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</si>
  <si>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</si>
  <si>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</si>
  <si>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</si>
  <si>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</si>
  <si>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</si>
  <si>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</si>
  <si>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</si>
  <si>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</si>
  <si>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</si>
  <si>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</si>
  <si>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</si>
  <si>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</si>
  <si>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</si>
  <si>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</si>
  <si>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</si>
  <si>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</si>
  <si>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</si>
  <si>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</si>
  <si>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</si>
  <si>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</si>
  <si>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</si>
  <si>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</si>
  <si>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</si>
  <si>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</si>
  <si>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</si>
  <si>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</si>
  <si>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</si>
  <si>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</si>
  <si>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</si>
  <si>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</si>
  <si>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</si>
  <si>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</si>
  <si>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</si>
  <si>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</si>
  <si>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</si>
  <si>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</si>
  <si>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</si>
  <si>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</si>
  <si>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</si>
  <si>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</si>
  <si>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</si>
  <si>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</si>
  <si>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</si>
  <si>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</si>
  <si>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</si>
  <si>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</si>
  <si>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</si>
  <si>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</si>
  <si>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</si>
  <si>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</si>
  <si>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</si>
  <si>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</si>
  <si>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</si>
  <si>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</si>
  <si>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</si>
  <si>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</si>
  <si>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</si>
  <si>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</si>
  <si>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</si>
  <si>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</si>
  <si>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</si>
  <si>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</si>
  <si>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</si>
  <si>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</si>
  <si>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</si>
  <si>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</si>
  <si>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</si>
  <si>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</si>
  <si>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</si>
  <si>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</si>
  <si>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</si>
  <si>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</si>
  <si>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</si>
  <si>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</si>
  <si>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</si>
  <si>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</si>
  <si>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</si>
  <si>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</si>
  <si>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</si>
  <si>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</si>
  <si>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</si>
  <si>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</si>
  <si>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</si>
  <si>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</si>
  <si>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</si>
  <si>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</si>
  <si>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</si>
  <si>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</si>
  <si>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</si>
  <si>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</si>
  <si>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</si>
  <si>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</si>
  <si>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</si>
  <si>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</si>
  <si>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</si>
  <si>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</si>
  <si>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</si>
  <si>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</si>
  <si>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</si>
  <si>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</si>
  <si>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</si>
  <si>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</si>
  <si>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</si>
  <si>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</si>
  <si>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</si>
  <si>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</si>
  <si>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</si>
  <si>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</si>
  <si>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</si>
  <si>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</si>
  <si>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</si>
  <si>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</si>
  <si>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</si>
  <si>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</si>
  <si>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</si>
  <si>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</si>
  <si>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</si>
  <si>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</si>
  <si>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</si>
  <si>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</si>
  <si>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</si>
  <si>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</si>
  <si>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</si>
  <si>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</si>
  <si>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</si>
  <si>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</si>
  <si>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</si>
  <si>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</si>
  <si>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</si>
  <si>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</si>
  <si>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</si>
  <si>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</si>
  <si>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</si>
  <si>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</si>
  <si>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</si>
  <si>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</si>
  <si>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</si>
  <si>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</si>
  <si>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</si>
  <si>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</si>
  <si>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</si>
  <si>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</si>
  <si>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</si>
  <si>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</si>
  <si>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</si>
  <si>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</si>
  <si>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</si>
  <si>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</si>
  <si>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</si>
  <si>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</si>
  <si>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</si>
  <si>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</si>
  <si>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</si>
  <si>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</si>
  <si>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</si>
  <si>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</si>
  <si>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</si>
  <si>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</si>
  <si>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</si>
  <si>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</si>
  <si>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</si>
  <si>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</si>
  <si>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</si>
  <si>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</si>
  <si>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</si>
  <si>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</si>
  <si>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</si>
  <si>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</si>
  <si>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</si>
  <si>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</si>
  <si>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</si>
  <si>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</si>
  <si>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</si>
  <si>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</si>
  <si>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</si>
  <si>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</si>
  <si>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</si>
  <si>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</si>
  <si>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</si>
  <si>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</si>
  <si>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</si>
  <si>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</si>
  <si>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</si>
  <si>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</si>
  <si>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</si>
  <si>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</si>
  <si>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</si>
  <si>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</si>
  <si>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</si>
  <si>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</si>
  <si>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</si>
  <si>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</si>
  <si>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</si>
  <si>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</si>
  <si>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</si>
  <si>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</si>
  <si>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</si>
  <si>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</si>
  <si>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</si>
  <si>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</si>
  <si>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</si>
  <si>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</si>
  <si>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</si>
  <si>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</si>
  <si>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</si>
  <si>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</si>
  <si>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</si>
  <si>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</si>
  <si>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</si>
  <si>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</si>
  <si>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</si>
  <si>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</si>
  <si>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</si>
  <si>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</si>
  <si>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</si>
  <si>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</si>
  <si>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</si>
  <si>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</si>
  <si>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</si>
  <si>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</si>
  <si>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</si>
  <si>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</si>
  <si>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</si>
  <si>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</si>
  <si>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</si>
  <si>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</si>
  <si>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</si>
  <si>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</si>
  <si>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</si>
  <si>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</si>
  <si>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</si>
  <si>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</si>
  <si>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</si>
  <si>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</si>
  <si>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</si>
  <si>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</si>
  <si>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</si>
  <si>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</si>
  <si>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</si>
  <si>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</si>
  <si>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</si>
  <si>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</si>
  <si>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</si>
  <si>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</si>
  <si>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</si>
  <si>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</si>
  <si>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</si>
  <si>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</si>
  <si>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</si>
  <si>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</si>
  <si>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</si>
  <si>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</si>
  <si>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</si>
  <si>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</si>
  <si>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</si>
  <si>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</si>
  <si>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</si>
  <si>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</si>
  <si>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</si>
  <si>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</si>
  <si>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</si>
  <si>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</si>
  <si>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</si>
  <si>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</si>
  <si>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</si>
  <si>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</si>
  <si>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</si>
  <si>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</si>
  <si>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</si>
  <si>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</si>
  <si>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</si>
  <si>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</si>
  <si>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</si>
  <si>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</si>
  <si>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</si>
  <si>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</si>
  <si>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</si>
  <si>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</si>
  <si>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</si>
  <si>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</si>
  <si>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</si>
  <si>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</si>
  <si>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</si>
  <si>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</si>
  <si>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</si>
  <si>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</si>
  <si>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</si>
  <si>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</si>
  <si>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</si>
  <si>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</si>
  <si>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</si>
  <si>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</si>
  <si>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</si>
  <si>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</si>
  <si>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</si>
  <si>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</si>
  <si>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</si>
  <si>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</si>
  <si>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</si>
  <si>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</si>
  <si>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</si>
  <si>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</si>
  <si>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</si>
  <si>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</si>
  <si>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</si>
  <si>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</si>
  <si>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</si>
  <si>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</si>
  <si>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</si>
  <si>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</si>
  <si>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</si>
  <si>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</si>
  <si>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</si>
  <si>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</si>
  <si>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</si>
  <si>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</si>
  <si>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</si>
  <si>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</si>
  <si>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</si>
  <si>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</si>
  <si>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</si>
  <si>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</si>
  <si>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</si>
  <si>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</si>
  <si>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</si>
  <si>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</si>
  <si>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</si>
  <si>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</si>
  <si>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</si>
  <si>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</si>
  <si>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</si>
  <si>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</si>
  <si>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</si>
  <si>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</si>
  <si>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</si>
  <si>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</si>
  <si>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</si>
  <si>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</si>
  <si>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</si>
  <si>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</si>
  <si>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</si>
  <si>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</si>
  <si>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</si>
  <si>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</si>
  <si>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</si>
  <si>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</si>
  <si>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</si>
  <si>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</si>
  <si>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</si>
  <si>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</si>
  <si>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</si>
  <si>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</si>
  <si>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</si>
  <si>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</si>
  <si>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</si>
  <si>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</si>
  <si>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</si>
  <si>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</si>
  <si>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</si>
  <si>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</si>
  <si>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</si>
  <si>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</si>
  <si>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</si>
  <si>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</si>
  <si>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</si>
  <si>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</si>
  <si>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</si>
  <si>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</si>
  <si>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</si>
  <si>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</si>
  <si>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</si>
  <si>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</si>
  <si>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</si>
  <si>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</si>
  <si>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</si>
  <si>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</si>
  <si>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</si>
  <si>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</si>
  <si>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</si>
  <si>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</si>
  <si>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</si>
  <si>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</si>
  <si>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</si>
  <si>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</si>
  <si>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</si>
  <si>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</si>
  <si>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</si>
  <si>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</si>
  <si>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</si>
  <si>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</si>
  <si>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</si>
  <si>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</si>
  <si>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</si>
  <si>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</si>
  <si>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</si>
  <si>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</si>
  <si>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</si>
  <si>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</si>
  <si>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</si>
  <si>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</si>
  <si>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</si>
  <si>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</si>
  <si>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</si>
  <si>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</si>
  <si>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</si>
  <si>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</si>
  <si>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</si>
  <si>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</si>
  <si>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</si>
  <si>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</si>
  <si>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</si>
  <si>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</si>
  <si>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</si>
  <si>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</si>
  <si>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</si>
  <si>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</si>
  <si>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</si>
  <si>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</si>
  <si>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</si>
  <si>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</si>
  <si>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</si>
  <si>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</si>
  <si>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</si>
  <si>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</si>
  <si>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</si>
  <si>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</si>
  <si>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</si>
  <si>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</si>
  <si>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</si>
  <si>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</si>
  <si>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</si>
  <si>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</si>
  <si>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</si>
  <si>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</si>
  <si>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</si>
  <si>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</si>
  <si>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</si>
  <si>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</si>
  <si>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</si>
  <si>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</si>
  <si>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</si>
  <si>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</si>
  <si>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</si>
  <si>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</si>
  <si>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</si>
  <si>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</si>
  <si>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</si>
  <si>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</si>
  <si>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</si>
  <si>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</si>
  <si>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</si>
  <si>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</si>
  <si>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</si>
  <si>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</si>
  <si>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</si>
  <si>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</si>
  <si>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</si>
  <si>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</si>
  <si>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</si>
  <si>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</si>
  <si>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</si>
  <si>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</si>
  <si>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</si>
  <si>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</si>
  <si>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</si>
  <si>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</si>
  <si>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</si>
  <si>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</si>
  <si>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</si>
  <si>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</si>
  <si>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</si>
  <si>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</si>
  <si>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</si>
  <si>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</si>
  <si>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</si>
  <si>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</si>
  <si>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</si>
  <si>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</si>
  <si>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</si>
  <si>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</si>
  <si>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</si>
  <si>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</si>
  <si>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</si>
  <si>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</si>
  <si>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</si>
  <si>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</si>
  <si>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</si>
  <si>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</si>
  <si>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</si>
  <si>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</si>
  <si>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</si>
  <si>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</si>
  <si>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</si>
  <si>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</si>
  <si>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</si>
  <si>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</si>
  <si>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</si>
  <si>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</si>
  <si>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</si>
  <si>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</si>
  <si>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</si>
  <si>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</si>
  <si>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</si>
  <si>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</si>
  <si>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</si>
  <si>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</si>
  <si>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</si>
  <si>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</si>
  <si>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</si>
  <si>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</si>
  <si>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</si>
  <si>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</si>
  <si>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</si>
  <si>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</si>
  <si>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</si>
  <si>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</si>
  <si>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</si>
  <si>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</si>
  <si>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</si>
  <si>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</si>
  <si>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</si>
  <si>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</si>
  <si>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</si>
  <si>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</si>
  <si>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</si>
  <si>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</si>
  <si>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</si>
  <si>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</si>
  <si>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</si>
  <si>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</si>
  <si>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</si>
  <si>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</si>
  <si>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</si>
  <si>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</si>
  <si>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</si>
  <si>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</si>
  <si>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</si>
  <si>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</si>
  <si>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</si>
  <si>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</si>
  <si>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</si>
  <si>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</si>
  <si>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</si>
  <si>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</si>
  <si>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</si>
  <si>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</si>
  <si>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</si>
  <si>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</si>
  <si>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</si>
  <si>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</si>
  <si>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</si>
  <si>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</si>
  <si>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</si>
  <si>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</si>
  <si>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</si>
  <si>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</si>
  <si>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</si>
  <si>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</si>
  <si>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</si>
  <si>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</si>
  <si>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</si>
  <si>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</si>
  <si>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</si>
  <si>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</si>
  <si>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</si>
  <si>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</si>
  <si>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</si>
  <si>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</si>
  <si>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</si>
  <si>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</si>
  <si>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</si>
  <si>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</si>
  <si>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</si>
  <si>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</si>
  <si>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</si>
  <si>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</si>
  <si>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</si>
  <si>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</si>
  <si>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</si>
  <si>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</si>
  <si>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</si>
  <si>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</si>
  <si>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</si>
  <si>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</si>
  <si>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</si>
  <si>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</si>
  <si>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</si>
  <si>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</si>
  <si>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</si>
  <si>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</si>
  <si>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</si>
  <si>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</si>
  <si>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</si>
  <si>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</si>
  <si>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</si>
  <si>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</si>
  <si>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</si>
  <si>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</si>
  <si>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</si>
  <si>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</si>
  <si>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</si>
  <si>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</si>
  <si>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</si>
  <si>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</si>
  <si>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</si>
  <si>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</si>
  <si>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</si>
  <si>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</si>
  <si>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</si>
  <si>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</si>
  <si>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</si>
  <si>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</si>
  <si>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</si>
  <si>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</si>
  <si>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</si>
  <si>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</si>
  <si>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</si>
  <si>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</si>
  <si>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</si>
  <si>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</si>
  <si>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</si>
  <si>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</si>
  <si>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</si>
  <si>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</si>
  <si>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</si>
  <si>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</si>
  <si>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</si>
  <si>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</si>
  <si>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</si>
  <si>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</si>
  <si>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</si>
  <si>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</si>
  <si>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</si>
  <si>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</si>
  <si>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</si>
  <si>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</si>
  <si>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</si>
  <si>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</si>
  <si>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</si>
  <si>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</si>
  <si>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</si>
  <si>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</si>
  <si>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</si>
  <si>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</si>
  <si>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</si>
  <si>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</si>
  <si>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</si>
  <si>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</si>
  <si>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</si>
  <si>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</si>
  <si>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</si>
  <si>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</si>
  <si>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</si>
  <si>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</si>
  <si>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</si>
  <si>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</si>
  <si>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</si>
  <si>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</si>
  <si>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</si>
  <si>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</si>
  <si>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</si>
  <si>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</si>
  <si>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</si>
  <si>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</si>
  <si>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</si>
  <si>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</si>
  <si>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</si>
  <si>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</si>
  <si>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</si>
  <si>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</si>
  <si>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</si>
  <si>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</si>
  <si>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</si>
  <si>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</si>
  <si>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</si>
  <si>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</si>
  <si>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</si>
  <si>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</si>
  <si>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</si>
  <si>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</si>
  <si>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</si>
  <si>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</si>
  <si>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</si>
  <si>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</si>
  <si>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</si>
  <si>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</si>
  <si>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</si>
  <si>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</si>
  <si>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</si>
  <si>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</si>
  <si>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</si>
  <si>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</si>
  <si>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</si>
  <si>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</si>
  <si>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</si>
  <si>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</si>
  <si>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</si>
  <si>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</si>
  <si>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</si>
  <si>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</si>
  <si>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</si>
  <si>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</si>
  <si>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</si>
  <si>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</si>
  <si>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</si>
  <si>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</si>
  <si>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</si>
  <si>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</si>
  <si>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</si>
  <si>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</si>
  <si>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</si>
  <si>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</si>
  <si>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</si>
  <si>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</si>
  <si>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</si>
  <si>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</si>
  <si>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</si>
  <si>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</si>
  <si>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</si>
  <si>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</si>
  <si>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</si>
  <si>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</si>
  <si>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</si>
  <si>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</si>
  <si>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</si>
  <si>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</si>
  <si>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</si>
  <si>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</si>
  <si>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</si>
  <si>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</si>
  <si>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</si>
  <si>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</si>
  <si>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</si>
  <si>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</si>
  <si>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</si>
  <si>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</si>
  <si>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</si>
  <si>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</si>
  <si>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</si>
  <si>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</si>
  <si>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</si>
  <si>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</si>
  <si>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</si>
  <si>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</si>
  <si>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</si>
  <si>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</si>
  <si>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</si>
  <si>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</si>
  <si>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</si>
  <si>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</si>
  <si>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</si>
  <si>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</si>
  <si>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</si>
  <si>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</si>
  <si>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</si>
  <si>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</si>
  <si>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</si>
  <si>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</si>
  <si>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</si>
  <si>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</si>
  <si>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</si>
  <si>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</si>
  <si>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</si>
  <si>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</si>
  <si>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</si>
  <si>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</si>
  <si>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</si>
  <si>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</si>
  <si>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</si>
  <si>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</si>
  <si>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</si>
  <si>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</si>
  <si>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</si>
  <si>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</si>
  <si>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</si>
  <si>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</si>
  <si>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</si>
  <si>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</si>
  <si>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</si>
  <si>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</si>
  <si>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</si>
  <si>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</si>
  <si>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</si>
  <si>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</si>
  <si>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</si>
  <si>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</si>
  <si>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</si>
  <si>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</si>
  <si>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</si>
  <si>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</si>
  <si>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</si>
  <si>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</si>
  <si>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</si>
  <si>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</si>
  <si>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</si>
  <si>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</si>
  <si>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</si>
  <si>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</si>
  <si>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</si>
  <si>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</si>
  <si>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</si>
  <si>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</si>
  <si>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</si>
  <si>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</si>
  <si>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</si>
  <si>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</si>
  <si>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</si>
  <si>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</si>
  <si>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</si>
  <si>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</si>
  <si>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</si>
  <si>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</si>
  <si>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</si>
  <si>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</si>
  <si>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</si>
  <si>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</si>
  <si>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</si>
  <si>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</si>
  <si>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</si>
  <si>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</si>
  <si>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</si>
  <si>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</si>
  <si>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</si>
  <si>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</si>
  <si>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</si>
  <si>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</si>
  <si>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</si>
  <si>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</si>
  <si>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</si>
  <si>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</si>
  <si>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</si>
  <si>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</si>
  <si>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</si>
  <si>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</si>
  <si>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</si>
  <si>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</si>
  <si>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</si>
  <si>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</si>
  <si>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</si>
  <si>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</si>
  <si>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</si>
  <si>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</si>
  <si>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</si>
  <si>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</si>
  <si>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</si>
  <si>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</si>
  <si>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</si>
  <si>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</si>
  <si>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</si>
  <si>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</si>
  <si>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</si>
  <si>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</si>
  <si>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</si>
  <si>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</si>
  <si>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</si>
  <si>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</si>
  <si>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</si>
  <si>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</si>
  <si>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</si>
  <si>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</si>
  <si>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</si>
  <si>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</si>
  <si>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</si>
  <si>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</si>
  <si>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</si>
  <si>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</si>
  <si>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</si>
  <si>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</si>
  <si>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</si>
  <si>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</si>
  <si>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</si>
  <si>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</si>
  <si>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</si>
  <si>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</si>
  <si>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</si>
  <si>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</si>
  <si>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</si>
  <si>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</si>
  <si>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</si>
  <si>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</si>
  <si>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</si>
  <si>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</si>
  <si>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</si>
  <si>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</si>
  <si>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</si>
  <si>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</si>
  <si>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</si>
  <si>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</si>
  <si>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</si>
  <si>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</si>
  <si>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</si>
  <si>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</si>
  <si>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</si>
  <si>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</si>
  <si>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</si>
  <si>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</si>
  <si>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</si>
  <si>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</si>
  <si>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</si>
  <si>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</si>
  <si>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</si>
  <si>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</si>
  <si>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</si>
  <si>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</si>
  <si>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</si>
  <si>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</si>
  <si>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</si>
  <si>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</si>
  <si>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</si>
  <si>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</si>
  <si>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</si>
  <si>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</si>
  <si>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</si>
  <si>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</si>
  <si>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</si>
  <si>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</si>
  <si>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</si>
  <si>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</si>
  <si>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</si>
  <si>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</si>
  <si>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</si>
  <si>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</si>
  <si>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</si>
  <si>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</si>
  <si>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</si>
  <si>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</si>
  <si>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</si>
  <si>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</si>
  <si>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</si>
  <si>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</si>
  <si>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</si>
  <si>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</si>
  <si>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</si>
  <si>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</si>
  <si>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</si>
  <si>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</si>
  <si>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</si>
  <si>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</si>
  <si>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</si>
  <si>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</si>
  <si>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</si>
  <si>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</si>
  <si>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</si>
  <si>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</si>
  <si>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</si>
  <si>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</si>
  <si>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</si>
  <si>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</si>
  <si>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</si>
  <si>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</si>
  <si>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</si>
  <si>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</si>
  <si>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</si>
  <si>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</si>
  <si>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</si>
  <si>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</si>
  <si>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</si>
  <si>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</si>
  <si>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</si>
  <si>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</si>
  <si>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</si>
  <si>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</si>
  <si>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</si>
  <si>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</si>
  <si>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</si>
  <si>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</si>
  <si>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</si>
  <si>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</si>
  <si>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</si>
  <si>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</si>
  <si>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</si>
  <si>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</si>
  <si>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</si>
  <si>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</si>
  <si>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</si>
  <si>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</si>
  <si>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</si>
  <si>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</si>
  <si>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</si>
  <si>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</si>
  <si>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</si>
  <si>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</si>
  <si>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</si>
  <si>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</si>
  <si>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</si>
  <si>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</si>
  <si>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</si>
  <si>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</si>
  <si>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</si>
  <si>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</si>
  <si>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</si>
  <si>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</si>
  <si>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</si>
  <si>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</si>
  <si>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</si>
  <si>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</si>
  <si>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</si>
  <si>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</si>
  <si>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</si>
  <si>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</si>
  <si>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</si>
  <si>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</si>
  <si>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</si>
  <si>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</si>
  <si>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</si>
  <si>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</si>
  <si>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</si>
  <si>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</si>
  <si>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</si>
  <si>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</si>
  <si>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</si>
  <si>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</si>
  <si>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</si>
  <si>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</si>
  <si>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</si>
  <si>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</si>
  <si>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</si>
  <si>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</si>
  <si>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</si>
  <si>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</si>
  <si>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</si>
  <si>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</si>
  <si>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</si>
  <si>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</si>
  <si>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</si>
  <si>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</si>
  <si>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</si>
  <si>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</si>
  <si>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</si>
  <si>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</si>
  <si>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</si>
  <si>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</si>
  <si>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</si>
  <si>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</si>
  <si>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</si>
  <si>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</si>
  <si>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</si>
  <si>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</si>
  <si>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</si>
  <si>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</si>
  <si>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</si>
  <si>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</si>
  <si>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</si>
  <si>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</si>
  <si>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</si>
  <si>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</si>
  <si>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</si>
  <si>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</si>
  <si>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</si>
  <si>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</si>
  <si>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</si>
  <si>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</si>
  <si>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</si>
  <si>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</si>
  <si>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</si>
  <si>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</si>
  <si>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</si>
  <si>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</si>
  <si>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</si>
  <si>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</si>
  <si>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</si>
  <si>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</si>
  <si>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</si>
  <si>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</si>
  <si>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</si>
  <si>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</si>
  <si>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</si>
  <si>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</si>
  <si>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</si>
  <si>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</si>
  <si>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</si>
  <si>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</si>
  <si>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</si>
  <si>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</si>
  <si>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</si>
  <si>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</si>
  <si>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</si>
  <si>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</si>
  <si>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</si>
  <si>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</si>
  <si>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</si>
  <si>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</si>
  <si>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</si>
  <si>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</si>
  <si>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</si>
  <si>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</si>
  <si>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</si>
  <si>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</si>
  <si>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</si>
  <si>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</si>
  <si>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</si>
  <si>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</si>
  <si>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</si>
  <si>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</si>
  <si>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</si>
  <si>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</si>
  <si>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</si>
  <si>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</si>
  <si>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</si>
  <si>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</si>
  <si>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</si>
  <si>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</si>
  <si>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</si>
  <si>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</si>
  <si>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</si>
  <si>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</si>
  <si>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</si>
  <si>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</si>
  <si>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</si>
  <si>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</si>
  <si>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</si>
  <si>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</si>
  <si>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</si>
  <si>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</si>
  <si>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</si>
  <si>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</si>
  <si>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</si>
  <si>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</si>
  <si>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</si>
  <si>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</si>
  <si>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</si>
  <si>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</si>
  <si>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</si>
  <si>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</si>
  <si>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</si>
  <si>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</si>
  <si>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</si>
  <si>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</si>
  <si>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</si>
  <si>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</si>
  <si>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</si>
  <si>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</si>
  <si>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</si>
  <si>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</si>
  <si>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</si>
  <si>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</si>
  <si>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</si>
  <si>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</si>
  <si>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</si>
  <si>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</si>
  <si>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</si>
  <si>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</si>
  <si>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</si>
  <si>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</si>
  <si>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</si>
  <si>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</si>
  <si>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</si>
  <si>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</si>
  <si>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</si>
  <si>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</si>
  <si>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</si>
  <si>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</si>
  <si>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</si>
  <si>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</si>
  <si>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</si>
  <si>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</si>
  <si>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</si>
  <si>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</si>
  <si>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</si>
  <si>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</si>
  <si>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</si>
  <si>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</si>
  <si>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</si>
  <si>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</si>
  <si>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</si>
  <si>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</si>
  <si>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</si>
  <si>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</si>
  <si>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</si>
  <si>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</si>
  <si>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</si>
  <si>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</si>
  <si>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</si>
  <si>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</si>
  <si>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</si>
  <si>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</si>
  <si>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</si>
  <si>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</si>
  <si>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</si>
  <si>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</si>
  <si>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</si>
  <si>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</si>
  <si>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</si>
  <si>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</si>
  <si>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</si>
  <si>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</si>
  <si>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</si>
  <si>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</si>
  <si>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</si>
  <si>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</si>
  <si>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</si>
  <si>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</si>
  <si>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</si>
  <si>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</si>
  <si>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</si>
  <si>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</si>
  <si>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</si>
  <si>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</si>
  <si>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</si>
  <si>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</si>
  <si>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</si>
  <si>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</si>
  <si>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</si>
  <si>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</si>
  <si>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</si>
  <si>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</si>
  <si>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</si>
  <si>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</si>
  <si>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</si>
  <si>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</si>
  <si>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</si>
  <si>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</si>
  <si>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</si>
  <si>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</si>
  <si>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</si>
  <si>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</si>
  <si>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</si>
  <si>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</si>
  <si>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</si>
  <si>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</si>
  <si>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</si>
  <si>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</si>
  <si>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</si>
  <si>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</si>
  <si>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</si>
  <si>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</si>
  <si>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</si>
  <si>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</si>
  <si>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</si>
  <si>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</si>
  <si>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</si>
  <si>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</si>
  <si>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</si>
  <si>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</si>
  <si>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</si>
  <si>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</si>
  <si>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</si>
  <si>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</si>
  <si>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</si>
  <si>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</si>
  <si>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</si>
  <si>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</si>
  <si>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</si>
  <si>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</si>
  <si>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</si>
  <si>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</si>
  <si>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</si>
  <si>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</si>
  <si>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</si>
  <si>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</si>
  <si>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</si>
  <si>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</si>
  <si>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</si>
  <si>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</si>
  <si>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</si>
  <si>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</si>
  <si>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</si>
  <si>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</si>
  <si>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</si>
  <si>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</si>
  <si>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</si>
  <si>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</si>
  <si>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</si>
  <si>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</si>
  <si>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</si>
  <si>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</si>
  <si>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</si>
  <si>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</si>
  <si>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</si>
  <si>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</si>
  <si>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</si>
  <si>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</si>
  <si>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</si>
  <si>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</si>
  <si>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</si>
  <si>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</si>
  <si>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</si>
  <si>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</si>
  <si>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</si>
  <si>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</si>
  <si>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</si>
  <si>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</si>
  <si>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</si>
  <si>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</si>
  <si>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</si>
  <si>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</si>
  <si>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</si>
  <si>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</si>
  <si>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</si>
  <si>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</si>
  <si>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</si>
  <si>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</si>
  <si>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</si>
  <si>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</si>
  <si>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</si>
  <si>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</si>
  <si>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</si>
  <si>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</si>
  <si>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</si>
  <si>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</si>
  <si>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</si>
  <si>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</si>
  <si>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</si>
  <si>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</si>
  <si>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</si>
  <si>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</si>
  <si>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</si>
  <si>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</si>
  <si>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</si>
  <si>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</si>
  <si>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</si>
  <si>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</si>
  <si>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</si>
  <si>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</si>
  <si>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</si>
  <si>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</si>
  <si>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</si>
  <si>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</si>
  <si>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</si>
  <si>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</si>
  <si>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</si>
  <si>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</si>
  <si>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</si>
  <si>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</si>
  <si>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</si>
  <si>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</si>
  <si>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</si>
  <si>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</si>
  <si>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</si>
  <si>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</si>
  <si>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</si>
  <si>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</si>
  <si>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</si>
  <si>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</si>
  <si>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</si>
  <si>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</si>
  <si>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</si>
  <si>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</si>
  <si>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</si>
  <si>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</si>
  <si>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</si>
  <si>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</si>
  <si>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</si>
  <si>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</si>
  <si>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</si>
  <si>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</si>
  <si>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</si>
  <si>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</si>
  <si>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</si>
  <si>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</si>
  <si>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</si>
  <si>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</si>
  <si>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</si>
  <si>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</si>
  <si>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</si>
  <si>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</si>
  <si>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</si>
  <si>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</si>
  <si>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</si>
  <si>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</si>
  <si>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</si>
  <si>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</si>
  <si>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</si>
  <si>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</si>
  <si>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</si>
  <si>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</si>
  <si>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</si>
  <si>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</si>
  <si>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</si>
  <si>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</si>
  <si>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</si>
  <si>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</si>
  <si>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</si>
  <si>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</si>
  <si>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</si>
  <si>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</si>
  <si>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</si>
  <si>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</si>
  <si>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</si>
  <si>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</si>
  <si>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</si>
  <si>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</si>
  <si>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</si>
  <si>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</si>
  <si>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</si>
  <si>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</si>
  <si>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</si>
  <si>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</si>
  <si>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</si>
  <si>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</si>
  <si>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</si>
  <si>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</si>
  <si>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</si>
  <si>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</si>
  <si>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</si>
  <si>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</si>
  <si>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</si>
  <si>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</si>
  <si>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</si>
  <si>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</si>
  <si>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</si>
  <si>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</si>
  <si>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</si>
  <si>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</si>
  <si>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</si>
  <si>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</si>
  <si>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</si>
  <si>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</si>
  <si>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</si>
  <si>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</si>
  <si>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</si>
  <si>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</si>
  <si>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</si>
  <si>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</si>
  <si>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</si>
  <si>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</si>
  <si>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</si>
  <si>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</si>
  <si>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</si>
  <si>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</si>
  <si>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</si>
  <si>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</si>
  <si>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</si>
  <si>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</si>
  <si>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</si>
  <si>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</si>
  <si>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</si>
  <si>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</si>
  <si>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</si>
  <si>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</si>
  <si>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</si>
  <si>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</si>
  <si>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</si>
  <si>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</si>
  <si>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</si>
  <si>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</si>
  <si>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</si>
  <si>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</si>
  <si>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</si>
  <si>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</si>
  <si>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</si>
  <si>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</si>
  <si>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</si>
  <si>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</si>
  <si>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</si>
  <si>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</si>
  <si>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</si>
  <si>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</si>
  <si>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</si>
  <si>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</si>
  <si>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</si>
  <si>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</si>
  <si>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</si>
  <si>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</si>
  <si>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</si>
  <si>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</si>
  <si>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</si>
  <si>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</si>
  <si>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</si>
  <si>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</si>
  <si>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</si>
  <si>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</si>
  <si>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</si>
  <si>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</si>
  <si>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</si>
  <si>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</si>
  <si>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</si>
  <si>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</si>
  <si>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</si>
  <si>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</si>
  <si>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</si>
  <si>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</si>
  <si>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</si>
  <si>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</si>
  <si>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</si>
  <si>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</si>
  <si>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</si>
  <si>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</si>
  <si>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</si>
  <si>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</si>
  <si>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</si>
  <si>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</si>
  <si>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</si>
  <si>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</si>
  <si>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</si>
  <si>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</si>
  <si>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</si>
  <si>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</si>
  <si>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</si>
  <si>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</si>
  <si>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</si>
  <si>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</si>
  <si>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</si>
  <si>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</si>
  <si>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</si>
  <si>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</si>
  <si>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</si>
  <si>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</si>
  <si>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</si>
  <si>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</si>
  <si>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</si>
  <si>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</si>
  <si>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</si>
  <si>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</si>
  <si>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</si>
  <si>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</si>
  <si>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</si>
  <si>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</si>
  <si>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</si>
  <si>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</si>
  <si>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</si>
  <si>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</si>
  <si>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</si>
  <si>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</si>
  <si>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</si>
  <si>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</si>
  <si>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</si>
  <si>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</si>
  <si>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</si>
  <si>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</si>
  <si>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</si>
  <si>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</si>
  <si>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</si>
  <si>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</si>
  <si>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</si>
  <si>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</si>
  <si>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</si>
  <si>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</si>
  <si>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</si>
  <si>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</si>
  <si>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</si>
  <si>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</si>
  <si>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</si>
  <si>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</si>
  <si>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</si>
  <si>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</si>
  <si>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</si>
  <si>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</si>
  <si>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</si>
  <si>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</si>
  <si>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</si>
  <si>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</si>
  <si>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</si>
  <si>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</si>
  <si>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</si>
  <si>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</si>
  <si>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</si>
  <si>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</si>
  <si>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</si>
  <si>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</si>
  <si>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</si>
  <si>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</si>
  <si>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</si>
  <si>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</si>
  <si>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</si>
  <si>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</si>
  <si>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</si>
  <si>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</si>
  <si>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</si>
  <si>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</si>
  <si>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</si>
  <si>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</si>
  <si>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</si>
  <si>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</si>
  <si>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</si>
  <si>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</si>
  <si>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</si>
  <si>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</si>
  <si>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</si>
  <si>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</si>
  <si>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</si>
  <si>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</si>
  <si>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</si>
  <si>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</si>
  <si>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</si>
  <si>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</si>
  <si>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</si>
  <si>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</si>
  <si>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</si>
  <si>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</si>
  <si>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</si>
  <si>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</si>
  <si>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</si>
  <si>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</si>
  <si>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</si>
  <si>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</si>
  <si>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</si>
  <si>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</si>
  <si>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</si>
  <si>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</si>
  <si>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</si>
  <si>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</si>
  <si>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</si>
  <si>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</si>
  <si>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</si>
  <si>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</si>
  <si>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</si>
  <si>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</si>
  <si>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</si>
  <si>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</si>
  <si>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</si>
  <si>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</si>
  <si>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</si>
  <si>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</si>
  <si>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</si>
  <si>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</si>
  <si>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</si>
  <si>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</si>
  <si>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</si>
  <si>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</si>
  <si>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</si>
  <si>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</si>
  <si>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</si>
  <si>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</si>
  <si>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</si>
  <si>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</si>
  <si>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</si>
  <si>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</si>
  <si>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</si>
  <si>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</si>
  <si>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</si>
  <si>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</si>
  <si>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</si>
  <si>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</si>
  <si>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</si>
  <si>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</si>
  <si>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</si>
  <si>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</si>
  <si>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</si>
  <si>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</si>
  <si>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</si>
  <si>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</si>
  <si>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</si>
  <si>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</si>
  <si>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</si>
  <si>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</si>
  <si>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</si>
  <si>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</si>
  <si>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</si>
  <si>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</si>
  <si>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</si>
  <si>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</si>
  <si>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</si>
  <si>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</si>
  <si>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</si>
  <si>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</si>
  <si>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</si>
  <si>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</si>
  <si>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</si>
  <si>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</si>
  <si>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</si>
  <si>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</si>
  <si>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</si>
  <si>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</si>
  <si>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</si>
  <si>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</si>
  <si>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</si>
  <si>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</si>
  <si>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</si>
  <si>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</si>
  <si>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</si>
  <si>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</si>
  <si>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</si>
  <si>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</si>
  <si>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</si>
  <si>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</si>
  <si>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</si>
  <si>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</si>
  <si>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</si>
  <si>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</si>
  <si>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</si>
  <si>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</si>
  <si>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</si>
  <si>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</si>
  <si>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</si>
  <si>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</si>
  <si>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</si>
  <si>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</si>
  <si>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</si>
  <si>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</si>
  <si>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</si>
  <si>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</si>
  <si>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</si>
  <si>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</si>
  <si>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</si>
  <si>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</si>
  <si>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</si>
  <si>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</si>
  <si>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</si>
  <si>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</si>
  <si>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</si>
  <si>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</si>
  <si>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</si>
  <si>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</si>
  <si>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</si>
  <si>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</si>
  <si>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</si>
  <si>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</si>
  <si>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</si>
  <si>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</si>
  <si>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</si>
  <si>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</si>
  <si>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</si>
  <si>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</si>
  <si>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</si>
  <si>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</si>
  <si>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</si>
  <si>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</si>
  <si>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</si>
  <si>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</si>
  <si>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</si>
  <si>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</si>
  <si>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</si>
  <si>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</si>
  <si>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</si>
  <si>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</si>
  <si>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</si>
  <si>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</si>
  <si>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</si>
  <si>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</si>
  <si>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</si>
  <si>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</si>
  <si>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</si>
  <si>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</si>
  <si>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</si>
  <si>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</si>
  <si>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</si>
  <si>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</si>
  <si>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</si>
  <si>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</si>
  <si>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</si>
  <si>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</si>
  <si>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</si>
  <si>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</si>
  <si>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</si>
  <si>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</si>
  <si>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</si>
  <si>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</si>
  <si>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</si>
  <si>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</si>
  <si>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</si>
  <si>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</si>
  <si>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</si>
  <si>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</si>
  <si>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</si>
  <si>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</si>
  <si>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</si>
  <si>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</si>
  <si>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</si>
  <si>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</si>
  <si>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</si>
  <si>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</si>
  <si>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</si>
  <si>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</si>
  <si>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</si>
  <si>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</si>
  <si>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</si>
  <si>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</si>
  <si>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</si>
  <si>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</si>
  <si>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</si>
  <si>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</si>
  <si>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</si>
  <si>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</si>
  <si>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</si>
  <si>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</si>
  <si>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</si>
  <si>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</si>
  <si>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</si>
  <si>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</si>
  <si>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</si>
  <si>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</si>
  <si>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</si>
  <si>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</si>
  <si>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</si>
  <si>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</si>
  <si>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</si>
  <si>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</si>
  <si>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</si>
  <si>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</si>
  <si>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</si>
  <si>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</si>
  <si>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</si>
  <si>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</si>
  <si>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</si>
  <si>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</si>
  <si>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</si>
  <si>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</si>
  <si>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</si>
  <si>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</si>
  <si>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</si>
  <si>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</si>
  <si>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</si>
  <si>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</si>
  <si>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</si>
  <si>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</si>
  <si>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</si>
  <si>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</si>
  <si>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</si>
  <si>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</si>
  <si>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</si>
  <si>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</si>
  <si>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</si>
  <si>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</si>
  <si>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</si>
  <si>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</si>
  <si>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</si>
  <si>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</si>
  <si>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</si>
  <si>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</si>
  <si>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</si>
  <si>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</si>
  <si>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</si>
  <si>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</si>
  <si>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</si>
  <si>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</si>
  <si>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</si>
  <si>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</si>
  <si>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</si>
  <si>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</si>
  <si>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</si>
  <si>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</si>
  <si>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</si>
  <si>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</si>
  <si>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</si>
  <si>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</si>
  <si>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</si>
  <si>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</si>
  <si>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</si>
  <si>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</si>
  <si>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</si>
  <si>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</si>
  <si>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</si>
  <si>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</si>
  <si>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</si>
  <si>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</si>
  <si>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</si>
  <si>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</si>
  <si>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</si>
  <si>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</si>
  <si>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</si>
  <si>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</si>
  <si>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</si>
  <si>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</si>
  <si>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</si>
  <si>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</si>
  <si>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</si>
  <si>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</si>
  <si>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</si>
  <si>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</si>
  <si>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</si>
  <si>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</si>
  <si>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</si>
  <si>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</si>
  <si>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</si>
  <si>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</si>
  <si>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</si>
  <si>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</si>
  <si>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</si>
  <si>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</si>
  <si>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</si>
  <si>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</si>
  <si>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</si>
  <si>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</si>
  <si>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</si>
  <si>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</si>
  <si>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</si>
  <si>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</si>
  <si>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</si>
  <si>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</si>
  <si>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</si>
  <si>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</si>
  <si>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</si>
  <si>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</si>
  <si>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</si>
  <si>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</si>
  <si>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</si>
  <si>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</si>
  <si>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</si>
  <si>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</si>
  <si>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</si>
  <si>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</si>
  <si>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</si>
  <si>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</si>
  <si>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</si>
  <si>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</si>
  <si>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</si>
  <si>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</si>
  <si>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</si>
  <si>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</si>
  <si>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</si>
  <si>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</si>
  <si>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</si>
  <si>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</si>
  <si>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</si>
  <si>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</si>
  <si>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</si>
  <si>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</si>
  <si>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</si>
  <si>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</si>
  <si>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</si>
  <si>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</si>
  <si>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</si>
  <si>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</si>
  <si>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</si>
  <si>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</si>
  <si>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</si>
  <si>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</si>
  <si>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</si>
  <si>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</si>
  <si>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</si>
  <si>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</si>
  <si>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</si>
  <si>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</si>
  <si>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</si>
  <si>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</si>
  <si>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</si>
  <si>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</si>
  <si>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</si>
  <si>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</si>
  <si>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</si>
  <si>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</si>
  <si>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</si>
  <si>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</si>
  <si>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</si>
  <si>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</si>
  <si>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</si>
  <si>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</si>
  <si>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</si>
  <si>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</si>
  <si>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</si>
  <si>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</si>
  <si>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</si>
  <si>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</si>
  <si>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</si>
  <si>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</si>
  <si>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</si>
  <si>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</si>
  <si>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</si>
  <si>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</si>
  <si>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</si>
  <si>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</si>
  <si>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</si>
  <si>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</si>
  <si>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</si>
  <si>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</si>
  <si>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</si>
  <si>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</si>
  <si>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</si>
  <si>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</si>
  <si>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</si>
  <si>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</si>
  <si>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</si>
  <si>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</si>
  <si>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</si>
  <si>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</si>
  <si>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</si>
  <si>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</si>
  <si>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</si>
  <si>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</si>
  <si>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</si>
  <si>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</si>
  <si>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</si>
  <si>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</si>
  <si>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</si>
  <si>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</si>
  <si>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</si>
  <si>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</si>
  <si>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</si>
  <si>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</si>
  <si>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</si>
  <si>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</si>
  <si>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</si>
  <si>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</si>
  <si>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</si>
  <si>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</si>
  <si>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</si>
  <si>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</si>
  <si>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</si>
  <si>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</si>
  <si>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</si>
  <si>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</si>
  <si>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</si>
  <si>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</si>
  <si>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</si>
  <si>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</si>
  <si>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</si>
  <si>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</si>
  <si>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</si>
  <si>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</si>
  <si>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</si>
  <si>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</si>
  <si>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</si>
  <si>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</si>
  <si>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</si>
  <si>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</si>
  <si>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</si>
  <si>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</si>
  <si>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</si>
  <si>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</si>
  <si>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</si>
  <si>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</si>
  <si>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</si>
  <si>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</si>
  <si>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</si>
  <si>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</si>
  <si>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</si>
  <si>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</si>
  <si>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</si>
  <si>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</si>
  <si>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</si>
  <si>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</si>
  <si>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</si>
  <si>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</si>
  <si>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</si>
  <si>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</si>
  <si>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</si>
  <si>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</si>
  <si>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</si>
  <si>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</si>
  <si>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</si>
  <si>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</si>
  <si>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</si>
  <si>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</si>
  <si>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</si>
  <si>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</si>
  <si>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</si>
  <si>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</si>
  <si>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</si>
  <si>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</si>
  <si>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</si>
  <si>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</si>
  <si>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</si>
  <si>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</si>
  <si>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</si>
  <si>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</si>
  <si>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</si>
  <si>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</si>
  <si>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</si>
  <si>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</si>
  <si>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</si>
  <si>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</si>
  <si>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</si>
  <si>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</si>
  <si>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</si>
  <si>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</si>
  <si>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</si>
  <si>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</si>
  <si>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</si>
  <si>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</si>
  <si>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</si>
  <si>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</si>
  <si>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</si>
  <si>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</si>
  <si>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</si>
  <si>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</si>
  <si>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</si>
  <si>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</si>
  <si>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</si>
  <si>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</si>
  <si>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</si>
  <si>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</si>
  <si>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</si>
  <si>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</si>
  <si>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</si>
  <si>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</si>
  <si>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</si>
  <si>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</si>
  <si>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</si>
  <si>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</si>
  <si>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</si>
  <si>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</si>
  <si>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</si>
  <si>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</si>
  <si>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</si>
  <si>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</si>
  <si>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</si>
  <si>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</si>
  <si>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</si>
  <si>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</si>
  <si>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</si>
  <si>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</si>
  <si>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</si>
  <si>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</si>
  <si>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</si>
  <si>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</si>
  <si>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</si>
  <si>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</si>
  <si>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</si>
  <si>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</si>
  <si>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</si>
  <si>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</si>
  <si>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</si>
  <si>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</si>
  <si>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</si>
  <si>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</si>
  <si>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</si>
  <si>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</si>
  <si>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</si>
  <si>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</si>
  <si>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</si>
  <si>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</si>
  <si>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</si>
  <si>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</si>
  <si>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</si>
  <si>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</si>
  <si>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</si>
  <si>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</si>
  <si>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</si>
  <si>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</si>
  <si>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</si>
  <si>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</si>
  <si>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</si>
  <si>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</si>
  <si>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</si>
  <si>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</si>
  <si>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</si>
  <si>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</si>
  <si>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</si>
  <si>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</si>
  <si>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</si>
  <si>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</si>
  <si>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</si>
  <si>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</si>
  <si>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</si>
  <si>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</si>
  <si>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</si>
  <si>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</si>
  <si>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</si>
  <si>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</si>
  <si>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</si>
  <si>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</si>
  <si>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</si>
  <si>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</si>
  <si>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</si>
  <si>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</si>
  <si>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</si>
  <si>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</si>
  <si>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</si>
  <si>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</si>
  <si>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</si>
  <si>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</si>
  <si>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</si>
  <si>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</si>
  <si>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</si>
  <si>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</si>
  <si>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</si>
  <si>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</si>
  <si>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</si>
  <si>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</si>
  <si>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</si>
  <si>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</si>
  <si>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</si>
  <si>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</si>
  <si>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</si>
  <si>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</si>
  <si>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</si>
  <si>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</si>
  <si>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</si>
  <si>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</si>
  <si>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</si>
  <si>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</si>
  <si>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</si>
  <si>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</si>
  <si>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</si>
  <si>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</si>
  <si>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</si>
  <si>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</si>
  <si>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</si>
  <si>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</si>
  <si>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</si>
  <si>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</si>
  <si>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</si>
  <si>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</si>
  <si>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</si>
  <si>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</si>
  <si>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</si>
  <si>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</si>
  <si>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</si>
  <si>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</si>
  <si>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</si>
  <si>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</si>
  <si>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</si>
  <si>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</si>
  <si>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</si>
  <si>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</si>
  <si>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</si>
  <si>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</si>
  <si>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</si>
  <si>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</si>
  <si>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</si>
  <si>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</si>
  <si>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</si>
  <si>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</si>
  <si>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</si>
  <si>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</si>
  <si>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</si>
  <si>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</si>
  <si>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</si>
  <si>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</si>
  <si>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</si>
  <si>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</si>
  <si>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</si>
  <si>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</si>
  <si>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</si>
  <si>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</si>
  <si>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</si>
  <si>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</si>
  <si>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</si>
  <si>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</si>
  <si>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</si>
  <si>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</si>
  <si>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</si>
  <si>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</si>
  <si>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</si>
  <si>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</si>
  <si>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</si>
  <si>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</si>
  <si>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</si>
  <si>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</si>
  <si>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</si>
  <si>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</si>
  <si>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</si>
  <si>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</si>
  <si>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</si>
  <si>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</si>
  <si>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</si>
  <si>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</si>
  <si>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</si>
  <si>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</si>
  <si>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</si>
  <si>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</si>
  <si>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</si>
  <si>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</si>
  <si>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</si>
  <si>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</si>
  <si>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</si>
  <si>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</si>
  <si>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</si>
  <si>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</si>
  <si>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</si>
  <si>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</si>
  <si>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</si>
  <si>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</si>
  <si>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</si>
  <si>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</si>
  <si>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</si>
  <si>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</si>
  <si>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</si>
  <si>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</si>
  <si>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</si>
  <si>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</si>
  <si>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</si>
  <si>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</si>
  <si>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</si>
  <si>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</si>
  <si>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</si>
  <si>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</si>
  <si>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</si>
  <si>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</si>
  <si>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</si>
  <si>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</si>
  <si>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</si>
  <si>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</si>
  <si>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</si>
  <si>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</si>
  <si>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</si>
  <si>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</si>
  <si>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</si>
  <si>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</si>
  <si>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</si>
  <si>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</si>
  <si>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</si>
  <si>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</si>
  <si>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</si>
  <si>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</si>
  <si>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</si>
  <si>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</si>
  <si>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</si>
  <si>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</si>
  <si>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</si>
  <si>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</si>
  <si>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</si>
  <si>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</si>
  <si>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</si>
  <si>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</si>
  <si>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</si>
  <si>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</si>
  <si>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</si>
  <si>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</si>
  <si>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</si>
  <si>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</si>
  <si>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</si>
  <si>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</si>
  <si>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</si>
  <si>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</si>
  <si>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</si>
  <si>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</si>
  <si>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</si>
  <si>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</si>
  <si>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</si>
  <si>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</si>
  <si>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</si>
  <si>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</si>
  <si>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</si>
  <si>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</si>
  <si>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</si>
  <si>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</si>
  <si>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</si>
  <si>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</si>
  <si>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</si>
  <si>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</si>
  <si>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</si>
  <si>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</si>
  <si>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</si>
  <si>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</si>
  <si>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</si>
  <si>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</si>
  <si>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</si>
  <si>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</si>
  <si>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</si>
  <si>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</si>
  <si>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</si>
  <si>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</si>
  <si>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</si>
  <si>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</si>
  <si>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</si>
  <si>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</si>
  <si>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</si>
  <si>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</si>
  <si>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</si>
  <si>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</si>
  <si>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</si>
  <si>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</si>
  <si>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</si>
  <si>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</si>
  <si>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</si>
  <si>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</si>
  <si>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</si>
  <si>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</si>
  <si>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</si>
  <si>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</si>
  <si>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</si>
  <si>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</si>
  <si>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</si>
  <si>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</si>
  <si>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</si>
  <si>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</si>
  <si>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</si>
  <si>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</si>
  <si>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</si>
  <si>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</si>
  <si>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</si>
  <si>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</si>
  <si>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</si>
  <si>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</si>
  <si>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</si>
  <si>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</si>
  <si>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</si>
  <si>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</si>
  <si>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</si>
  <si>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</si>
  <si>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</si>
  <si>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</si>
  <si>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</si>
  <si>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</si>
  <si>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</si>
  <si>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</si>
  <si>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</si>
  <si>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</si>
  <si>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</si>
  <si>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</si>
  <si>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</si>
  <si>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</si>
  <si>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</si>
  <si>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</si>
  <si>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</si>
  <si>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</si>
  <si>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</si>
  <si>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</si>
  <si>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</si>
  <si>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</si>
  <si>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</si>
  <si>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</si>
  <si>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</si>
  <si>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</si>
  <si>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</si>
  <si>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</si>
  <si>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</si>
  <si>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</si>
  <si>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</si>
  <si>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</si>
  <si>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</si>
  <si>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</si>
  <si>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</si>
  <si>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</si>
  <si>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</si>
  <si>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</si>
  <si>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</si>
  <si>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</si>
  <si>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</si>
  <si>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</si>
  <si>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</si>
  <si>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</si>
  <si>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</si>
  <si>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</si>
  <si>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</si>
  <si>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</si>
  <si>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</si>
  <si>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</si>
  <si>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</si>
  <si>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</si>
  <si>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</si>
  <si>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</si>
  <si>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</si>
  <si>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</si>
  <si>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</si>
  <si>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</si>
  <si>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</si>
  <si>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</si>
  <si>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</si>
  <si>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</si>
  <si>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</si>
  <si>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</si>
  <si>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</si>
  <si>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</si>
  <si>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</si>
  <si>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</si>
  <si>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</si>
  <si>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</si>
  <si>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</si>
  <si>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</si>
  <si>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</si>
  <si>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</si>
  <si>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</si>
  <si>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</si>
  <si>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</si>
  <si>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</si>
  <si>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</si>
  <si>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</si>
  <si>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</si>
  <si>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</si>
  <si>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</si>
  <si>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</si>
  <si>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</si>
  <si>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</si>
  <si>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</si>
  <si>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</si>
  <si>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</si>
  <si>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</si>
  <si>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</si>
  <si>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</si>
  <si>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</si>
  <si>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</si>
  <si>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</si>
  <si>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</si>
  <si>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</si>
  <si>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</si>
  <si>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</si>
  <si>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</si>
  <si>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</si>
  <si>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</si>
  <si>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</si>
  <si>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</si>
  <si>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</si>
  <si>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</si>
  <si>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</si>
  <si>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</si>
  <si>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</si>
  <si>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</si>
  <si>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</si>
  <si>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</si>
  <si>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</si>
  <si>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</si>
  <si>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</si>
  <si>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</si>
  <si>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</si>
  <si>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</si>
  <si>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</si>
  <si>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</si>
  <si>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</si>
  <si>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</si>
  <si>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</si>
  <si>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</si>
  <si>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</si>
  <si>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</si>
  <si>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</si>
  <si>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</si>
  <si>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</si>
  <si>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</si>
  <si>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</si>
  <si>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</si>
  <si>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</si>
  <si>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</si>
  <si>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</si>
  <si>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</si>
  <si>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</si>
  <si>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</si>
  <si>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</si>
  <si>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</si>
  <si>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</si>
  <si>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</si>
  <si>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</si>
  <si>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</si>
  <si>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</si>
  <si>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</si>
  <si>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</si>
  <si>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</si>
  <si>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</si>
  <si>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</si>
  <si>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</si>
  <si>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</si>
  <si>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</si>
  <si>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</si>
  <si>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</si>
  <si>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</si>
  <si>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</si>
  <si>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</si>
  <si>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</si>
  <si>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</si>
  <si>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</si>
  <si>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</si>
  <si>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</si>
  <si>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</si>
  <si>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</si>
  <si>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</si>
  <si>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</si>
  <si>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</si>
  <si>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</si>
  <si>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</si>
  <si>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</si>
  <si>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</si>
  <si>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</si>
  <si>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</si>
  <si>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</si>
  <si>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</si>
  <si>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</si>
  <si>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</si>
  <si>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</si>
  <si>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</si>
  <si>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</si>
  <si>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</si>
  <si>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</si>
  <si>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</si>
  <si>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</si>
  <si>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</si>
  <si>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</si>
  <si>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</si>
  <si>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</si>
  <si>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</si>
  <si>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</si>
  <si>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</si>
  <si>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</si>
  <si>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</si>
  <si>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</si>
  <si>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</si>
  <si>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</si>
  <si>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</si>
  <si>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</si>
  <si>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</si>
  <si>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</si>
  <si>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</si>
  <si>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</si>
  <si>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</si>
  <si>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</si>
  <si>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</si>
  <si>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</si>
  <si>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</si>
  <si>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</si>
  <si>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</si>
  <si>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</si>
  <si>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</si>
  <si>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</si>
  <si>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</si>
  <si>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</si>
  <si>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</si>
  <si>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</si>
  <si>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</si>
  <si>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</si>
  <si>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</si>
  <si>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</si>
  <si>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</si>
  <si>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</si>
  <si>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</si>
  <si>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</si>
  <si>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</si>
  <si>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</si>
  <si>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</si>
  <si>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</si>
  <si>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</si>
  <si>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</si>
  <si>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</si>
  <si>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</si>
  <si>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</si>
  <si>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</si>
  <si>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</si>
  <si>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</si>
  <si>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</si>
  <si>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</si>
  <si>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</si>
  <si>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</si>
  <si>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</si>
  <si>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</si>
  <si>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</si>
  <si>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</si>
  <si>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</si>
  <si>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</si>
  <si>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</si>
  <si>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</si>
  <si>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</si>
  <si>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</si>
  <si>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</si>
  <si>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</si>
  <si>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</si>
  <si>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</si>
  <si>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</si>
  <si>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</si>
  <si>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</si>
  <si>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</si>
  <si>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</si>
  <si>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</si>
  <si>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</si>
  <si>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</si>
  <si>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</si>
  <si>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</si>
  <si>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</si>
  <si>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</si>
  <si>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</si>
  <si>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</si>
  <si>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</si>
  <si>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</si>
  <si>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</si>
  <si>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</si>
  <si>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</si>
  <si>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</si>
  <si>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</si>
  <si>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</si>
  <si>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</si>
  <si>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</si>
  <si>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</si>
  <si>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</si>
  <si>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</si>
  <si>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</si>
  <si>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</si>
  <si>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</si>
  <si>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</si>
  <si>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</si>
  <si>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</si>
  <si>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</si>
  <si>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</si>
  <si>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</si>
  <si>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</si>
  <si>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</si>
  <si>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</si>
  <si>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</si>
  <si>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</si>
  <si>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</si>
  <si>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</si>
  <si>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</si>
  <si>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</si>
  <si>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</si>
  <si>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</si>
  <si>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</si>
  <si>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</si>
  <si>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</si>
  <si>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</si>
  <si>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</si>
  <si>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</si>
  <si>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</si>
  <si>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</si>
  <si>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</si>
  <si>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</si>
  <si>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</si>
  <si>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</si>
  <si>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</si>
  <si>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</si>
  <si>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</si>
  <si>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</si>
  <si>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</si>
  <si>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</si>
  <si>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</si>
  <si>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</si>
  <si>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</si>
  <si>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</si>
  <si>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</si>
  <si>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</si>
  <si>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</si>
  <si>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</si>
  <si>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</si>
  <si>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</si>
  <si>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</si>
  <si>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</si>
  <si>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</si>
  <si>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</si>
  <si>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</si>
  <si>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</si>
  <si>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</si>
  <si>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</si>
  <si>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</si>
  <si>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</si>
  <si>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</si>
  <si>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</si>
  <si>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</si>
  <si>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</si>
  <si>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</si>
  <si>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</si>
  <si>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</si>
  <si>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</si>
  <si>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</si>
  <si>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</si>
  <si>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</si>
  <si>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</si>
  <si>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</si>
  <si>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</si>
  <si>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</si>
  <si>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</si>
  <si>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</si>
  <si>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</si>
  <si>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</si>
  <si>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</si>
  <si>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</si>
  <si>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</si>
  <si>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</si>
  <si>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</si>
  <si>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</si>
  <si>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</si>
  <si>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</si>
  <si>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</si>
  <si>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</si>
  <si>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</si>
  <si>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</si>
  <si>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</si>
  <si>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</si>
  <si>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</si>
  <si>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</si>
  <si>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</si>
  <si>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</si>
  <si>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</si>
  <si>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</si>
  <si>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</si>
  <si>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</si>
  <si>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</si>
  <si>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</si>
  <si>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</si>
  <si>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</si>
  <si>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</si>
  <si>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</si>
  <si>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</si>
  <si>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</si>
  <si>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</si>
  <si>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</si>
  <si>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</si>
  <si>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</si>
  <si>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</si>
  <si>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</si>
  <si>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</si>
  <si>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</si>
  <si>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</si>
  <si>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</si>
  <si>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</si>
  <si>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</si>
  <si>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</si>
  <si>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</si>
  <si>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</si>
  <si>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</si>
  <si>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</si>
  <si>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</si>
  <si>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</si>
  <si>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</si>
  <si>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</si>
  <si>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</si>
  <si>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</si>
  <si>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</si>
  <si>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</si>
  <si>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</si>
  <si>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</si>
  <si>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</si>
  <si>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</si>
  <si>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</si>
  <si>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</si>
  <si>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</si>
  <si>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</si>
  <si>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</si>
  <si>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</si>
  <si>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</si>
  <si>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</si>
  <si>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</si>
  <si>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</si>
  <si>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</si>
  <si>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</si>
  <si>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</si>
  <si>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</si>
  <si>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</si>
  <si>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</si>
  <si>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</si>
  <si>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</si>
  <si>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</si>
  <si>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</si>
  <si>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</si>
  <si>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</si>
  <si>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</si>
  <si>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</si>
  <si>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</si>
  <si>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</si>
  <si>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</si>
  <si>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</si>
  <si>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</si>
  <si>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</si>
  <si>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</si>
  <si>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</si>
  <si>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</si>
  <si>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</si>
  <si>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</si>
  <si>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</si>
  <si>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</si>
  <si>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</si>
  <si>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</si>
  <si>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</si>
  <si>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</si>
  <si>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</si>
  <si>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</si>
  <si>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</si>
  <si>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</si>
  <si>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</si>
  <si>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</si>
  <si>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</si>
  <si>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</si>
  <si>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</si>
  <si>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</si>
  <si>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</si>
  <si>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</si>
  <si>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</si>
  <si>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</si>
  <si>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</si>
  <si>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</si>
  <si>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</si>
  <si>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</si>
  <si>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</si>
  <si>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</si>
  <si>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</si>
  <si>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</si>
  <si>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</si>
  <si>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</si>
  <si>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</si>
  <si>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</si>
  <si>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</si>
  <si>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</si>
  <si>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</si>
  <si>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</si>
  <si>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</si>
  <si>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</si>
  <si>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</si>
  <si>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</si>
  <si>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</si>
  <si>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</si>
  <si>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</si>
  <si>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</si>
  <si>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</si>
  <si>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</si>
  <si>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</si>
  <si>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</si>
  <si>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</si>
  <si>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</si>
  <si>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</si>
  <si>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</si>
  <si>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</si>
  <si>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</si>
  <si>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</si>
  <si>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</si>
  <si>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</si>
  <si>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</si>
  <si>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</si>
  <si>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</si>
  <si>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</si>
  <si>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</si>
  <si>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</si>
  <si>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</si>
  <si>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</si>
  <si>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</si>
  <si>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</si>
  <si>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</si>
  <si>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</si>
  <si>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</si>
  <si>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</si>
  <si>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</si>
  <si>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</si>
  <si>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</si>
  <si>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</si>
  <si>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</si>
  <si>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</si>
  <si>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</si>
  <si>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</si>
  <si>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</si>
  <si>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</si>
  <si>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</si>
  <si>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</si>
  <si>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</si>
  <si>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</si>
  <si>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</si>
  <si>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</si>
  <si>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</si>
  <si>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</si>
  <si>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</si>
  <si>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</si>
  <si>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</si>
  <si>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</si>
  <si>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</si>
  <si>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</si>
  <si>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</si>
  <si>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</si>
  <si>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</si>
  <si>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</si>
  <si>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</si>
  <si>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</si>
  <si>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</si>
  <si>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</si>
  <si>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</si>
  <si>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</si>
  <si>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</si>
  <si>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</si>
  <si>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</si>
  <si>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</si>
  <si>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</si>
  <si>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</si>
  <si>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</si>
  <si>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</si>
  <si>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</si>
  <si>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</si>
  <si>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</si>
  <si>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</si>
  <si>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</si>
  <si>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</si>
  <si>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</si>
  <si>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</si>
  <si>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</si>
  <si>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</si>
  <si>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</si>
  <si>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</si>
  <si>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</si>
  <si>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</si>
  <si>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</si>
  <si>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</si>
  <si>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</si>
  <si>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</si>
  <si>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</si>
  <si>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</si>
  <si>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</si>
  <si>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</si>
  <si>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</si>
  <si>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</si>
  <si>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</si>
  <si>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</si>
  <si>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</si>
  <si>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</si>
  <si>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</si>
  <si>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</si>
  <si>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</si>
  <si>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</si>
  <si>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</si>
  <si>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</si>
  <si>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</si>
  <si>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</si>
  <si>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</si>
  <si>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</si>
  <si>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</si>
  <si>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</si>
  <si>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</si>
  <si>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</si>
  <si>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</si>
  <si>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</si>
  <si>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</si>
  <si>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</si>
  <si>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</si>
  <si>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</si>
  <si>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</si>
  <si>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</si>
  <si>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</si>
  <si>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</si>
  <si>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</si>
  <si>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</si>
  <si>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</si>
  <si>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</si>
  <si>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</si>
  <si>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</si>
  <si>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</si>
  <si>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</si>
  <si>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</si>
  <si>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</si>
  <si>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</si>
  <si>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</si>
  <si>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</si>
  <si>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</si>
  <si>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</si>
  <si>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</si>
  <si>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</si>
  <si>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</si>
  <si>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</si>
  <si>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</si>
  <si>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</si>
  <si>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</si>
  <si>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</si>
  <si>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</si>
  <si>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</si>
  <si>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</si>
  <si>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</si>
  <si>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</si>
  <si>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</si>
  <si>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</si>
  <si>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</si>
  <si>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</si>
  <si>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</si>
  <si>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</si>
  <si>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</si>
  <si>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</si>
  <si>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</si>
  <si>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</si>
  <si>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</si>
  <si>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</si>
  <si>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</si>
  <si>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</si>
  <si>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</si>
  <si>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</si>
  <si>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</si>
  <si>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</si>
  <si>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</si>
  <si>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</si>
  <si>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</si>
  <si>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</si>
  <si>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</si>
  <si>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</si>
  <si>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</si>
  <si>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</si>
  <si>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</si>
  <si>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</si>
  <si>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</si>
  <si>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</si>
  <si>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</si>
  <si>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</si>
  <si>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</si>
  <si>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</si>
  <si>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</si>
  <si>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</si>
  <si>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</si>
  <si>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</si>
  <si>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</si>
  <si>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</si>
  <si>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</si>
  <si>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</si>
  <si>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</si>
  <si>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</si>
  <si>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</si>
  <si>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</si>
  <si>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</si>
  <si>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</si>
  <si>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</si>
  <si>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</si>
  <si>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</si>
  <si>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</si>
  <si>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</si>
  <si>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</si>
  <si>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</si>
  <si>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</si>
  <si>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</si>
  <si>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</si>
  <si>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</si>
  <si>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</si>
  <si>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</si>
  <si>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</si>
  <si>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</si>
  <si>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</si>
  <si>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</si>
  <si>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</si>
  <si>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</si>
  <si>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</si>
  <si>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</si>
  <si>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</si>
  <si>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</si>
  <si>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</si>
  <si>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</si>
  <si>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</si>
  <si>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</si>
  <si>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</si>
  <si>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</si>
  <si>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</si>
  <si>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</si>
  <si>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</si>
  <si>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</si>
  <si>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</si>
  <si>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</si>
  <si>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</si>
  <si>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</si>
  <si>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</si>
  <si>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</si>
  <si>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</si>
  <si>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</si>
  <si>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</si>
  <si>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</si>
  <si>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</si>
  <si>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</si>
  <si>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</si>
  <si>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</si>
  <si>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</si>
  <si>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</si>
  <si>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</si>
  <si>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</si>
  <si>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</si>
  <si>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</si>
  <si>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</si>
  <si>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</si>
  <si>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</si>
  <si>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</si>
  <si>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</si>
  <si>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</si>
  <si>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</si>
  <si>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</si>
  <si>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</si>
  <si>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</si>
  <si>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</si>
  <si>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</si>
  <si>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</si>
  <si>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</si>
  <si>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</si>
  <si>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</si>
  <si>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</si>
  <si>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</si>
  <si>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</si>
  <si>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</si>
  <si>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</si>
  <si>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</si>
  <si>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</si>
  <si>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</si>
  <si>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</si>
  <si>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</si>
  <si>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</si>
  <si>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</si>
  <si>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</si>
  <si>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</si>
  <si>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</si>
  <si>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</si>
  <si>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</si>
  <si>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</si>
  <si>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</si>
  <si>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</si>
  <si>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</si>
  <si>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</si>
  <si>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</si>
  <si>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</si>
  <si>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</si>
  <si>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</si>
  <si>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</si>
  <si>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</si>
  <si>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</si>
  <si>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</si>
  <si>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</si>
  <si>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</si>
  <si>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</si>
  <si>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</si>
  <si>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</si>
  <si>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</si>
  <si>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</si>
  <si>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</si>
  <si>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</si>
  <si>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</si>
  <si>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</si>
  <si>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</si>
  <si>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</si>
  <si>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</si>
  <si>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</si>
  <si>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</si>
  <si>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</si>
  <si>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</si>
  <si>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</si>
  <si>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</si>
  <si>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</si>
  <si>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</si>
  <si>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</si>
  <si>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</si>
  <si>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</si>
  <si>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</si>
  <si>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</si>
  <si>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</si>
  <si>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</si>
  <si>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</si>
  <si>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</si>
  <si>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</si>
  <si>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</si>
  <si>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</si>
  <si>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</si>
  <si>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</si>
  <si>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</si>
  <si>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</si>
  <si>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</si>
  <si>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</si>
  <si>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</si>
  <si>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</si>
  <si>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</si>
  <si>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</si>
  <si>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</si>
  <si>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</si>
  <si>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</si>
  <si>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</si>
  <si>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</si>
  <si>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</si>
  <si>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</si>
  <si>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</si>
  <si>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</si>
  <si>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</si>
  <si>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</si>
  <si>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</si>
  <si>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</si>
  <si>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</si>
  <si>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</si>
  <si>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</si>
  <si>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</si>
  <si>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</si>
  <si>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</si>
  <si>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</si>
  <si>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</si>
  <si>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</si>
  <si>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</si>
  <si>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</si>
  <si>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</si>
  <si>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</si>
  <si>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</si>
  <si>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</si>
  <si>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</si>
  <si>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</si>
  <si>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</si>
  <si>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</si>
  <si>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</si>
  <si>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</si>
  <si>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</si>
  <si>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</si>
  <si>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</si>
  <si>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</si>
  <si>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</si>
  <si>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</si>
  <si>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</si>
  <si>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</si>
  <si>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</si>
  <si>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</si>
  <si>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</si>
  <si>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</si>
  <si>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</si>
  <si>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</si>
  <si>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</si>
  <si>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</si>
  <si>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</si>
  <si>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</si>
  <si>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</si>
  <si>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</si>
  <si>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</si>
  <si>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</si>
  <si>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</si>
  <si>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</si>
  <si>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</si>
  <si>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</si>
  <si>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</si>
  <si>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</si>
  <si>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</si>
  <si>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</si>
  <si>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</si>
  <si>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</si>
  <si>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</si>
  <si>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</si>
  <si>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</si>
  <si>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</si>
  <si>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</si>
  <si>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</si>
  <si>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</si>
  <si>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</si>
  <si>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</si>
  <si>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</si>
  <si>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</si>
  <si>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</si>
  <si>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</si>
  <si>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</si>
  <si>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</si>
  <si>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</si>
  <si>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</si>
  <si>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</si>
  <si>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</si>
  <si>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</si>
  <si>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</si>
  <si>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</si>
  <si>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</si>
  <si>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</si>
  <si>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</si>
  <si>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</si>
  <si>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</si>
  <si>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</si>
  <si>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</si>
  <si>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</si>
  <si>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</si>
  <si>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</si>
  <si>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</si>
  <si>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</si>
  <si>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</si>
  <si>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</si>
  <si>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</si>
  <si>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</si>
  <si>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</si>
  <si>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</si>
  <si>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</si>
  <si>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</si>
  <si>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</si>
  <si>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</si>
  <si>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</si>
  <si>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</si>
  <si>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</si>
  <si>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</si>
  <si>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</si>
  <si>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</si>
  <si>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</si>
  <si>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</si>
  <si>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</si>
  <si>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</si>
  <si>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</si>
  <si>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</si>
  <si>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</si>
  <si>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</si>
  <si>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</si>
  <si>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</si>
  <si>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</si>
  <si>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</si>
  <si>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</si>
  <si>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</si>
  <si>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</si>
  <si>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</si>
  <si>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</si>
  <si>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</si>
  <si>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</si>
  <si>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</si>
  <si>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</si>
  <si>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</si>
  <si>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</si>
  <si>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</si>
  <si>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</si>
  <si>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</si>
  <si>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</si>
  <si>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</si>
  <si>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</si>
  <si>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</si>
  <si>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</si>
  <si>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</si>
  <si>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</si>
  <si>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</si>
  <si>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</si>
  <si>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</si>
  <si>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</si>
  <si>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</si>
  <si>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</si>
  <si>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</si>
  <si>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</si>
  <si>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</si>
  <si>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</si>
  <si>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</si>
  <si>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</si>
  <si>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</si>
  <si>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</si>
  <si>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</si>
  <si>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</si>
  <si>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</si>
  <si>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</si>
  <si>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</si>
  <si>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</si>
  <si>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</si>
  <si>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</si>
  <si>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</si>
  <si>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</si>
  <si>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</si>
  <si>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</si>
  <si>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</si>
  <si>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</si>
  <si>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</si>
  <si>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</si>
  <si>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</si>
  <si>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</si>
  <si>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</si>
  <si>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</si>
  <si>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</si>
  <si>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</si>
  <si>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</si>
  <si>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</si>
  <si>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</si>
  <si>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</si>
  <si>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</si>
  <si>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</si>
  <si>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</si>
  <si>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</si>
  <si>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</si>
  <si>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</si>
  <si>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</si>
  <si>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</si>
  <si>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</si>
  <si>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</si>
  <si>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</si>
  <si>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</si>
  <si>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</si>
  <si>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</si>
  <si>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</si>
  <si>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</si>
  <si>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</si>
  <si>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</si>
  <si>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</si>
  <si>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</si>
  <si>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</si>
  <si>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</si>
  <si>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</si>
  <si>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</si>
  <si>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</si>
  <si>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</si>
  <si>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</si>
  <si>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</si>
  <si>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</si>
  <si>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</si>
  <si>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</si>
  <si>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</si>
  <si>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</si>
  <si>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</si>
  <si>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</si>
  <si>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</si>
  <si>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</si>
  <si>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</si>
  <si>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</si>
  <si>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</si>
  <si>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</si>
  <si>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</si>
  <si>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</si>
  <si>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</si>
  <si>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</si>
  <si>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</si>
  <si>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</si>
  <si>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</si>
  <si>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</si>
  <si>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</si>
  <si>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</si>
  <si>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</si>
  <si>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</si>
  <si>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</si>
  <si>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</si>
  <si>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</si>
  <si>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</si>
  <si>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</si>
  <si>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</si>
  <si>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</si>
  <si>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</si>
  <si>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</si>
  <si>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</si>
  <si>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</si>
  <si>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</si>
  <si>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</si>
  <si>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</si>
  <si>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</si>
  <si>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</si>
  <si>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</si>
  <si>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</si>
  <si>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</si>
  <si>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</si>
  <si>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</si>
  <si>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</si>
  <si>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</si>
  <si>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</si>
  <si>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</si>
  <si>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</si>
  <si>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</si>
  <si>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</si>
  <si>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</si>
  <si>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</si>
  <si>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</si>
  <si>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</si>
  <si>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</si>
  <si>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</si>
  <si>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</si>
  <si>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</si>
  <si>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</si>
  <si>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</si>
  <si>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</si>
  <si>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</si>
  <si>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</si>
  <si>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</si>
  <si>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</si>
  <si>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</si>
  <si>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</si>
  <si>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</si>
  <si>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</si>
  <si>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</si>
  <si>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</si>
  <si>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</si>
  <si>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</si>
  <si>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</si>
  <si>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</si>
  <si>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</si>
  <si>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</si>
  <si>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</si>
  <si>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</si>
  <si>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</si>
  <si>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</si>
  <si>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</si>
  <si>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</si>
  <si>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</si>
  <si>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</si>
  <si>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</si>
  <si>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</si>
  <si>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</si>
  <si>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</si>
  <si>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</si>
  <si>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</si>
  <si>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</si>
  <si>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</si>
  <si>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</si>
  <si>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</si>
  <si>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</si>
  <si>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</si>
  <si>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</si>
  <si>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</si>
  <si>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</si>
  <si>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</si>
  <si>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</si>
  <si>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</si>
  <si>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</si>
  <si>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</si>
  <si>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</si>
  <si>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</si>
  <si>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</si>
  <si>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</si>
  <si>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</si>
  <si>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</si>
  <si>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</si>
  <si>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</si>
  <si>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</si>
  <si>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</si>
  <si>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</si>
  <si>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</si>
  <si>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</si>
  <si>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</si>
  <si>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</si>
  <si>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</si>
  <si>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</si>
  <si>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</si>
  <si>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</si>
  <si>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</si>
  <si>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</si>
  <si>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</si>
  <si>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</si>
  <si>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</si>
  <si>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</si>
  <si>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</si>
  <si>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</si>
  <si>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</si>
  <si>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</si>
  <si>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</si>
  <si>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</si>
  <si>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</si>
  <si>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</si>
  <si>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</si>
  <si>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</si>
  <si>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</si>
  <si>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</si>
  <si>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</si>
  <si>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</si>
  <si>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</si>
  <si>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</si>
  <si>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</si>
  <si>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</si>
  <si>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</si>
  <si>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</si>
  <si>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</si>
  <si>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</si>
  <si>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</si>
  <si>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</si>
  <si>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</si>
  <si>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</si>
  <si>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</si>
  <si>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</si>
  <si>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</si>
  <si>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</si>
  <si>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</si>
  <si>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</si>
  <si>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</si>
  <si>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</si>
  <si>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</si>
  <si>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</si>
  <si>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</si>
  <si>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</si>
  <si>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</si>
  <si>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</si>
  <si>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</si>
  <si>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</si>
  <si>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</si>
  <si>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</si>
  <si>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</si>
  <si>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</si>
  <si>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</si>
  <si>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</si>
  <si>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</si>
  <si>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</si>
  <si>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</si>
  <si>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</si>
  <si>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</si>
  <si>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</si>
  <si>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</si>
  <si>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</si>
  <si>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</si>
  <si>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</si>
  <si>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</si>
  <si>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</si>
  <si>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</si>
  <si>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</si>
  <si>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</si>
  <si>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</si>
  <si>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</si>
  <si>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</si>
  <si>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</si>
  <si>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</si>
  <si>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</si>
  <si>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</si>
  <si>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</si>
  <si>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</si>
  <si>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</si>
  <si>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</si>
  <si>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</si>
  <si>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</si>
  <si>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</si>
  <si>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</si>
  <si>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</si>
  <si>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</si>
  <si>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</si>
  <si>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</si>
  <si>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</si>
  <si>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</si>
  <si>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</si>
  <si>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</si>
  <si>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</si>
  <si>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</si>
  <si>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</si>
  <si>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</si>
  <si>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</si>
  <si>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</si>
  <si>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</si>
  <si>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</si>
  <si>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</si>
  <si>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</si>
  <si>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</si>
  <si>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</si>
  <si>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</si>
  <si>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</si>
  <si>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</si>
  <si>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</si>
  <si>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</si>
  <si>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</si>
  <si>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</si>
  <si>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</si>
  <si>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</si>
  <si>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</si>
  <si>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</si>
  <si>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</si>
  <si>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</si>
  <si>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</si>
  <si>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</si>
  <si>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</si>
  <si>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</si>
  <si>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</si>
  <si>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</si>
  <si>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</si>
  <si>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</si>
  <si>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</si>
  <si>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</si>
  <si>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</si>
  <si>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</si>
  <si>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</si>
  <si>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</si>
  <si>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</si>
  <si>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</si>
  <si>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</si>
  <si>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</si>
  <si>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</si>
  <si>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</si>
  <si>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</si>
  <si>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</si>
  <si>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</si>
  <si>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</si>
  <si>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</si>
  <si>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</si>
  <si>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</si>
  <si>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</si>
  <si>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</si>
  <si>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</si>
  <si>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</si>
  <si>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</si>
  <si>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</si>
  <si>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</si>
  <si>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</si>
  <si>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</si>
  <si>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</si>
  <si>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</si>
  <si>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</si>
  <si>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</si>
  <si>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</si>
  <si>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</si>
  <si>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</si>
  <si>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</si>
  <si>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</si>
  <si>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</si>
  <si>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</si>
  <si>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</si>
  <si>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</si>
  <si>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</si>
  <si>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</si>
  <si>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</si>
  <si>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</si>
  <si>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</si>
  <si>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</si>
  <si>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</si>
  <si>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</si>
  <si>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</si>
  <si>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</si>
  <si>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</si>
  <si>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</si>
  <si>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</si>
  <si>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</si>
  <si>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</si>
  <si>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</si>
  <si>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</si>
  <si>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</si>
  <si>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</si>
  <si>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</si>
  <si>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</si>
  <si>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</si>
  <si>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</si>
  <si>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</si>
  <si>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</si>
  <si>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</si>
  <si>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</si>
  <si>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</si>
  <si>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</si>
  <si>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</si>
  <si>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</si>
  <si>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</si>
  <si>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</si>
  <si>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</si>
  <si>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</si>
  <si>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</si>
  <si>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</si>
  <si>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</si>
  <si>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</si>
  <si>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</si>
  <si>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</si>
  <si>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</si>
  <si>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</si>
  <si>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</si>
  <si>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</si>
  <si>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</si>
  <si>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</si>
  <si>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</si>
  <si>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</si>
  <si>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</si>
  <si>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</si>
  <si>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</si>
  <si>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</si>
  <si>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</si>
  <si>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</si>
  <si>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</si>
  <si>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</si>
  <si>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</si>
  <si>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</si>
  <si>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</si>
  <si>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</si>
  <si>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</si>
  <si>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</si>
  <si>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</si>
  <si>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</si>
  <si>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</si>
  <si>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</si>
  <si>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</si>
  <si>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</si>
  <si>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</si>
  <si>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</si>
  <si>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</si>
  <si>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</si>
  <si>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</si>
  <si>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</si>
  <si>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</si>
  <si>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</si>
  <si>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</si>
  <si>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</si>
  <si>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</si>
  <si>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</si>
  <si>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</si>
  <si>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</si>
  <si>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</si>
  <si>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</si>
  <si>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</si>
  <si>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</si>
  <si>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</si>
  <si>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</si>
  <si>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</si>
  <si>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</si>
  <si>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</si>
  <si>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</si>
  <si>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</si>
  <si>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</si>
  <si>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</si>
  <si>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</si>
  <si>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</si>
  <si>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</si>
  <si>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</si>
  <si>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</si>
  <si>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</si>
  <si>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</si>
  <si>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</si>
  <si>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</si>
  <si>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</si>
  <si>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</si>
  <si>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</si>
  <si>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</si>
  <si>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</si>
  <si>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</si>
  <si>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</si>
  <si>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</si>
  <si>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</si>
  <si>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</si>
  <si>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</si>
  <si>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</si>
  <si>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</si>
  <si>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</si>
  <si>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</si>
  <si>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</si>
  <si>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</si>
  <si>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</si>
  <si>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</si>
  <si>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</si>
  <si>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</si>
  <si>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</si>
  <si>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</si>
  <si>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</si>
  <si>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</si>
  <si>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</si>
  <si>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</si>
  <si>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</si>
  <si>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</si>
  <si>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</si>
  <si>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</si>
  <si>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</si>
  <si>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</si>
  <si>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</si>
  <si>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</si>
  <si>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</si>
  <si>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</si>
  <si>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</si>
  <si>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</si>
  <si>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</si>
  <si>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</si>
  <si>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</si>
  <si>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</si>
  <si>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</si>
  <si>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</si>
  <si>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</si>
  <si>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</si>
  <si>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</si>
  <si>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</si>
  <si>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</si>
  <si>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</si>
  <si>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</si>
  <si>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</si>
  <si>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</si>
  <si>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</si>
  <si>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</si>
  <si>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</si>
  <si>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</si>
  <si>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</si>
  <si>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</si>
  <si>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</si>
  <si>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</si>
  <si>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</si>
  <si>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</si>
  <si>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</si>
  <si>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</si>
  <si>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</si>
  <si>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</si>
  <si>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</si>
  <si>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</si>
  <si>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</si>
  <si>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</si>
  <si>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</si>
  <si>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</si>
  <si>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</si>
  <si>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</si>
  <si>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</si>
  <si>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</si>
  <si>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</si>
  <si>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</si>
  <si>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</si>
  <si>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</si>
  <si>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</si>
  <si>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</si>
  <si>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</si>
  <si>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</si>
  <si>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</si>
  <si>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</si>
  <si>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</si>
  <si>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</si>
  <si>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</si>
  <si>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</si>
  <si>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</si>
  <si>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</si>
  <si>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</si>
  <si>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</si>
  <si>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</si>
  <si>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</si>
  <si>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</si>
  <si>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</si>
  <si>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</si>
  <si>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</si>
  <si>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</si>
  <si>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</si>
  <si>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</si>
  <si>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</si>
  <si>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</si>
  <si>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</si>
  <si>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</si>
  <si>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</si>
  <si>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</si>
  <si>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</si>
  <si>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</si>
  <si>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</si>
  <si>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</si>
  <si>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</si>
  <si>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</si>
  <si>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</si>
  <si>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</si>
  <si>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</si>
  <si>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</si>
  <si>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</si>
  <si>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</si>
  <si>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</si>
  <si>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</si>
  <si>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</si>
  <si>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</si>
  <si>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</si>
  <si>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</si>
  <si>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</si>
  <si>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</si>
  <si>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</si>
  <si>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</si>
  <si>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</si>
  <si>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</si>
  <si>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</si>
  <si>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</si>
  <si>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</si>
  <si>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</si>
  <si>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</si>
  <si>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</si>
  <si>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</si>
  <si>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</si>
  <si>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</si>
  <si>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</si>
  <si>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</si>
  <si>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</si>
  <si>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</si>
  <si>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</si>
  <si>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</si>
  <si>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</si>
  <si>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</si>
  <si>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</si>
  <si>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</si>
  <si>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</si>
  <si>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</si>
  <si>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</si>
  <si>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</si>
  <si>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</si>
  <si>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</si>
  <si>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</si>
  <si>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</si>
  <si>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</si>
  <si>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</si>
  <si>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</si>
  <si>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</si>
  <si>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</si>
  <si>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</si>
  <si>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</si>
  <si>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</si>
  <si>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</si>
  <si>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</si>
  <si>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</si>
  <si>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</si>
  <si>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</si>
  <si>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</si>
  <si>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</si>
  <si>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</si>
  <si>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</si>
  <si>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</si>
  <si>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</si>
  <si>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</si>
  <si>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</si>
  <si>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</si>
  <si>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</si>
  <si>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</si>
  <si>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</si>
  <si>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</si>
  <si>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</si>
  <si>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</si>
  <si>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</si>
  <si>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</si>
  <si>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</si>
  <si>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</si>
  <si>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</si>
  <si>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</si>
  <si>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</si>
  <si>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</si>
  <si>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</si>
  <si>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</si>
  <si>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</si>
  <si>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</si>
  <si>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</si>
  <si>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</si>
  <si>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</si>
  <si>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</si>
  <si>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</si>
  <si>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</si>
  <si>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</si>
  <si>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</si>
  <si>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</si>
  <si>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</si>
  <si>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</si>
  <si>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</si>
  <si>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</si>
  <si>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</si>
  <si>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</si>
  <si>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</si>
  <si>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</si>
  <si>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</si>
  <si>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</si>
  <si>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</si>
  <si>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</si>
  <si>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</si>
  <si>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</si>
  <si>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</si>
  <si>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</si>
  <si>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</si>
  <si>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</si>
  <si>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</si>
  <si>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</si>
  <si>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</si>
  <si>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</si>
  <si>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</si>
  <si>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</si>
  <si>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</si>
  <si>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</si>
  <si>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</si>
  <si>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</si>
  <si>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</si>
  <si>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</si>
  <si>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</si>
  <si>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</si>
  <si>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</si>
  <si>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</si>
  <si>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</si>
  <si>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</si>
  <si>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</si>
  <si>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</si>
  <si>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</si>
  <si>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</si>
  <si>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</si>
  <si>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</si>
  <si>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</si>
  <si>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</si>
  <si>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</si>
  <si>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</si>
  <si>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</si>
  <si>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</si>
  <si>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</si>
  <si>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</si>
  <si>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</si>
  <si>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</si>
  <si>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</si>
  <si>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</si>
  <si>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</si>
  <si>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</si>
  <si>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</si>
  <si>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</si>
  <si>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</si>
  <si>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</si>
  <si>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</si>
  <si>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</si>
  <si>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</si>
  <si>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</si>
  <si>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</si>
  <si>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</si>
  <si>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</si>
  <si>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</si>
  <si>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</si>
  <si>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</si>
  <si>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</si>
  <si>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</si>
  <si>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</si>
  <si>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</si>
  <si>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</si>
  <si>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</si>
  <si>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</si>
  <si>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</si>
  <si>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</si>
  <si>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</si>
  <si>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</si>
  <si>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</si>
  <si>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</si>
  <si>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</si>
  <si>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</si>
  <si>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</si>
  <si>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</si>
  <si>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</si>
  <si>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</si>
  <si>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</si>
  <si>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</si>
  <si>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</si>
  <si>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</si>
  <si>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</si>
  <si>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</si>
  <si>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</si>
  <si>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</si>
  <si>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</si>
  <si>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</si>
  <si>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</si>
  <si>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</si>
  <si>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</si>
  <si>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</si>
  <si>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</si>
  <si>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</si>
  <si>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</si>
  <si>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</si>
  <si>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</si>
  <si>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</si>
  <si>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</si>
  <si>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</si>
  <si>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</si>
  <si>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</si>
  <si>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</si>
  <si>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</si>
  <si>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</si>
  <si>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</si>
  <si>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</si>
  <si>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</si>
  <si>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</si>
  <si>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</si>
  <si>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</si>
  <si>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</si>
  <si>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</si>
  <si>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</si>
  <si>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</si>
  <si>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</si>
  <si>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</si>
  <si>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</si>
  <si>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</si>
  <si>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</si>
  <si>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</si>
  <si>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</si>
  <si>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</si>
  <si>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</si>
  <si>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</si>
  <si>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</si>
  <si>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</si>
  <si>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</si>
  <si>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</si>
  <si>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</si>
  <si>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</si>
  <si>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</si>
  <si>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</si>
  <si>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</si>
  <si>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</si>
  <si>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</si>
  <si>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</si>
  <si>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</si>
  <si>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</si>
  <si>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</si>
  <si>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</si>
  <si>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</si>
  <si>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</si>
  <si>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</si>
  <si>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</si>
  <si>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</si>
  <si>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</si>
  <si>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</si>
  <si>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</si>
  <si>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</si>
  <si>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</si>
  <si>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</si>
  <si>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</si>
  <si>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</si>
  <si>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</si>
  <si>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</si>
  <si>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</si>
  <si>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</si>
  <si>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</si>
  <si>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</si>
  <si>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</si>
  <si>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</si>
  <si>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</si>
  <si>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</si>
  <si>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</si>
  <si>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</si>
  <si>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</si>
  <si>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</si>
  <si>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</si>
  <si>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</si>
  <si>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</si>
  <si>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</si>
  <si>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</si>
  <si>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</si>
  <si>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</si>
  <si>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</si>
  <si>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</si>
  <si>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</si>
  <si>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</si>
  <si>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</si>
  <si>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</si>
  <si>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</si>
  <si>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</si>
  <si>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</si>
  <si>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</si>
  <si>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</si>
  <si>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</si>
  <si>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</si>
  <si>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</si>
  <si>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</si>
  <si>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</si>
  <si>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</si>
  <si>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</si>
  <si>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</si>
  <si>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</si>
  <si>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</si>
  <si>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</si>
  <si>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</si>
  <si>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</si>
  <si>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</si>
  <si>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</si>
  <si>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</si>
  <si>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</si>
  <si>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</si>
  <si>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</si>
  <si>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</si>
  <si>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</si>
  <si>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</si>
  <si>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</si>
  <si>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</si>
  <si>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</si>
  <si>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</si>
  <si>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</si>
  <si>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</si>
  <si>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</si>
  <si>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</si>
  <si>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</si>
  <si>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</si>
  <si>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</si>
  <si>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</si>
  <si>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</si>
  <si>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</si>
  <si>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</si>
  <si>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</si>
  <si>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</si>
  <si>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</si>
  <si>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</si>
  <si>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</si>
  <si>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</si>
  <si>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</si>
  <si>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</si>
  <si>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</si>
  <si>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</si>
  <si>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</si>
  <si>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</si>
  <si>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</si>
  <si>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</si>
  <si>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</si>
  <si>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</si>
  <si>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</si>
  <si>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</si>
  <si>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</si>
  <si>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</si>
  <si>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</si>
  <si>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</si>
  <si>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</si>
  <si>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</si>
  <si>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</si>
  <si>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</si>
  <si>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</si>
  <si>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</si>
  <si>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</si>
  <si>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</si>
  <si>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</si>
  <si>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</si>
  <si>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</si>
  <si>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</si>
  <si>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</si>
  <si>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</si>
  <si>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</si>
  <si>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</si>
  <si>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</si>
  <si>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</si>
  <si>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</si>
  <si>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</si>
  <si>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</si>
  <si>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</si>
  <si>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</si>
  <si>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</si>
  <si>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</si>
  <si>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</si>
  <si>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</si>
  <si>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</si>
  <si>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</si>
  <si>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</si>
  <si>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</si>
  <si>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</si>
  <si>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</si>
  <si>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</si>
  <si>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</si>
  <si>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</si>
  <si>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</si>
  <si>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</si>
  <si>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</si>
  <si>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</si>
  <si>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</si>
  <si>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</si>
  <si>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</si>
  <si>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</si>
  <si>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</si>
  <si>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</si>
  <si>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</si>
  <si>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</si>
  <si>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</si>
  <si>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</si>
  <si>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</si>
  <si>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</si>
  <si>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</si>
  <si>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</si>
  <si>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</si>
  <si>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</si>
  <si>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</si>
  <si>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</si>
  <si>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</si>
  <si>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</si>
  <si>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</si>
  <si>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</si>
  <si>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</si>
  <si>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</si>
  <si>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</si>
  <si>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</si>
  <si>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</si>
  <si>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</si>
  <si>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</si>
  <si>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</si>
  <si>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</si>
  <si>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</si>
  <si>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</si>
  <si>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</si>
  <si>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</si>
  <si>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</si>
  <si>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</si>
  <si>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</si>
  <si>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</si>
  <si>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</si>
  <si>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</si>
  <si>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</si>
  <si>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</si>
  <si>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</si>
  <si>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</si>
  <si>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</si>
  <si>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</si>
  <si>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</si>
  <si>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</si>
  <si>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</si>
  <si>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</si>
  <si>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</si>
  <si>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</si>
  <si>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</si>
  <si>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</si>
  <si>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</si>
  <si>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</si>
  <si>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</si>
  <si>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</si>
  <si>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</si>
  <si>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</si>
  <si>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</si>
  <si>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</si>
  <si>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</si>
  <si>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</si>
  <si>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</si>
  <si>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</si>
  <si>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</si>
  <si>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</si>
  <si>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</si>
  <si>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</si>
  <si>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</si>
  <si>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</si>
  <si>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</si>
  <si>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</si>
  <si>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</si>
  <si>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</si>
  <si>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</si>
  <si>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</si>
  <si>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</si>
  <si>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</si>
  <si>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</si>
  <si>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</si>
  <si>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</si>
  <si>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</si>
  <si>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</si>
  <si>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</si>
  <si>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</si>
  <si>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</si>
  <si>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</si>
  <si>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</si>
  <si>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</si>
  <si>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</si>
  <si>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</si>
  <si>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</si>
  <si>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</si>
  <si>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</si>
  <si>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</si>
  <si>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</si>
  <si>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</si>
  <si>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</si>
  <si>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</si>
  <si>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</si>
  <si>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</si>
  <si>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</si>
  <si>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</si>
  <si>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</si>
  <si>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</si>
  <si>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</si>
  <si>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</si>
  <si>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</si>
  <si>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</si>
  <si>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</si>
  <si>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</si>
  <si>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</si>
  <si>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</si>
  <si>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</si>
  <si>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</si>
  <si>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</si>
  <si>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</si>
  <si>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</si>
  <si>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</si>
  <si>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</si>
  <si>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</si>
  <si>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</si>
  <si>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</si>
  <si>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</si>
  <si>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</si>
  <si>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</si>
  <si>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</si>
  <si>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</si>
  <si>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</si>
  <si>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</si>
  <si>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</si>
  <si>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</si>
  <si>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</si>
  <si>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</si>
  <si>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</si>
  <si>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</si>
  <si>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</si>
  <si>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</si>
  <si>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</si>
  <si>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</si>
  <si>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</si>
  <si>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</si>
  <si>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</si>
  <si>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</si>
  <si>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</si>
  <si>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</si>
  <si>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</si>
  <si>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</si>
  <si>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</si>
  <si>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</si>
  <si>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</si>
  <si>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</si>
  <si>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</si>
  <si>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</si>
  <si>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</si>
  <si>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</si>
  <si>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</si>
  <si>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</si>
  <si>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</si>
  <si>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</si>
  <si>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</si>
  <si>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</si>
  <si>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</si>
  <si>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</si>
  <si>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</si>
  <si>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</si>
  <si>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</si>
  <si>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</si>
  <si>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</si>
  <si>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</si>
  <si>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</si>
  <si>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</si>
  <si>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</si>
  <si>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</si>
  <si>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</si>
  <si>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</si>
  <si>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</si>
  <si>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</si>
  <si>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</si>
  <si>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</si>
  <si>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</si>
  <si>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</si>
  <si>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</si>
  <si>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</si>
  <si>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</si>
  <si>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</si>
  <si>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</si>
  <si>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</si>
  <si>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</si>
  <si>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</si>
  <si>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</si>
  <si>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</si>
  <si>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</si>
  <si>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</si>
  <si>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</si>
  <si>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</si>
  <si>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</si>
  <si>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</si>
  <si>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</si>
  <si>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</si>
  <si>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</si>
  <si>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</si>
  <si>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</si>
  <si>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</si>
  <si>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</si>
  <si>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</si>
  <si>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</si>
  <si>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</si>
  <si>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</si>
  <si>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</si>
  <si>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</si>
  <si>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</si>
  <si>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</si>
  <si>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</si>
  <si>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</si>
  <si>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</si>
  <si>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</si>
  <si>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</si>
  <si>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</si>
  <si>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</si>
  <si>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</si>
  <si>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</si>
  <si>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</si>
  <si>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</si>
  <si>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</si>
  <si>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</si>
  <si>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</si>
  <si>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</si>
  <si>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</si>
  <si>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</si>
  <si>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</si>
  <si>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</si>
  <si>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</si>
  <si>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</si>
  <si>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</si>
  <si>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</si>
  <si>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</si>
  <si>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</si>
  <si>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</si>
  <si>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</si>
  <si>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</si>
  <si>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</si>
  <si>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</si>
  <si>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</si>
  <si>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</si>
  <si>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</si>
  <si>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</si>
  <si>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</si>
  <si>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</si>
  <si>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</si>
  <si>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</si>
  <si>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</si>
  <si>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</si>
  <si>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</si>
  <si>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</si>
  <si>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</si>
  <si>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</si>
  <si>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</si>
  <si>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</si>
  <si>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</si>
  <si>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</si>
  <si>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</si>
  <si>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</si>
  <si>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</si>
  <si>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</si>
  <si>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</si>
  <si>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</si>
  <si>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</si>
  <si>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</si>
  <si>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</si>
  <si>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</si>
  <si>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</si>
  <si>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</si>
  <si>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</si>
  <si>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</si>
  <si>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</si>
  <si>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</si>
  <si>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</si>
  <si>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</si>
  <si>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</si>
  <si>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</si>
  <si>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</si>
  <si>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</si>
  <si>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</si>
  <si>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</si>
  <si>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</si>
  <si>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</si>
  <si>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</si>
  <si>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</si>
  <si>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</si>
  <si>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</si>
  <si>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</si>
  <si>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</si>
  <si>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</si>
  <si>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</si>
  <si>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</si>
  <si>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</si>
  <si>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</si>
  <si>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</si>
  <si>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</si>
  <si>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</si>
  <si>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</si>
  <si>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</si>
  <si>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</si>
  <si>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</si>
  <si>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</si>
  <si>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</si>
  <si>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</si>
  <si>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</si>
  <si>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</si>
  <si>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</si>
  <si>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</si>
  <si>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</si>
  <si>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</si>
  <si>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</si>
  <si>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</si>
  <si>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</si>
  <si>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</si>
  <si>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</si>
  <si>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</si>
  <si>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</si>
  <si>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</si>
  <si>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</si>
  <si>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</si>
  <si>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</si>
  <si>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</si>
  <si>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</si>
  <si>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</si>
  <si>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</si>
  <si>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</si>
  <si>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</si>
  <si>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</si>
  <si>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</si>
  <si>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</si>
  <si>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</si>
  <si>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</si>
  <si>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</si>
  <si>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</si>
  <si>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</si>
  <si>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</si>
  <si>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</si>
  <si>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</si>
  <si>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</si>
  <si>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</si>
  <si>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</si>
  <si>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</si>
  <si>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</si>
  <si>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</si>
  <si>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</si>
  <si>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</si>
  <si>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</si>
  <si>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</si>
  <si>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</si>
  <si>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</si>
  <si>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</si>
  <si>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</si>
  <si>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</si>
  <si>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</si>
  <si>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</si>
  <si>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</si>
  <si>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</si>
  <si>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</si>
  <si>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</si>
  <si>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</si>
  <si>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</si>
  <si>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</si>
  <si>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</si>
  <si>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</si>
  <si>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</si>
  <si>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</si>
  <si>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</si>
  <si>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</si>
  <si>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</si>
  <si>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</si>
  <si>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</si>
  <si>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</si>
  <si>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</si>
  <si>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</si>
  <si>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</si>
  <si>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</si>
  <si>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</si>
  <si>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</si>
  <si>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</si>
  <si>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</si>
  <si>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</si>
  <si>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</si>
  <si>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</si>
  <si>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</si>
  <si>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</si>
  <si>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</si>
  <si>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</si>
  <si>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</si>
  <si>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</si>
  <si>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</si>
  <si>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</si>
  <si>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</si>
  <si>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</si>
  <si>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</si>
  <si>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</si>
  <si>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</si>
  <si>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</si>
  <si>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</si>
  <si>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</si>
  <si>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</si>
  <si>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</si>
  <si>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</si>
  <si>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</si>
  <si>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</si>
  <si>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</si>
  <si>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</si>
  <si>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</si>
  <si>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</si>
  <si>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</si>
  <si>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</si>
  <si>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</si>
  <si>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</si>
  <si>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</si>
  <si>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</si>
  <si>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</si>
  <si>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</si>
  <si>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</si>
  <si>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</si>
  <si>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</si>
  <si>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</si>
  <si>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</si>
  <si>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</si>
  <si>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</si>
  <si>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</si>
  <si>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</si>
  <si>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</si>
  <si>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</si>
  <si>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</si>
  <si>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</si>
  <si>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</si>
  <si>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</si>
  <si>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</si>
  <si>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</si>
  <si>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</si>
  <si>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</si>
  <si>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</si>
  <si>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</si>
  <si>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</si>
  <si>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</si>
  <si>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</si>
  <si>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</si>
  <si>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</si>
  <si>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</si>
  <si>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</si>
  <si>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</si>
  <si>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</si>
  <si>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</si>
  <si>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</si>
  <si>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</si>
  <si>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</si>
  <si>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</si>
  <si>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</si>
  <si>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</si>
  <si>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</si>
  <si>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</si>
  <si>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</si>
  <si>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</si>
  <si>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</si>
  <si>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</si>
  <si>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</si>
  <si>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</si>
  <si>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</si>
  <si>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</si>
  <si>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</si>
  <si>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</si>
  <si>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</si>
  <si>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</si>
  <si>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</si>
  <si>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</si>
  <si>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</si>
  <si>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</si>
  <si>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</si>
  <si>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</si>
  <si>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</si>
  <si>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</si>
  <si>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</si>
  <si>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</si>
  <si>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</si>
  <si>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</si>
  <si>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</si>
  <si>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</si>
  <si>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</si>
  <si>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</si>
  <si>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</si>
  <si>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</si>
  <si>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</si>
  <si>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</si>
  <si>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</si>
  <si>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</si>
  <si>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</si>
  <si>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</si>
  <si>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</si>
  <si>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</si>
  <si>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</si>
  <si>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</si>
  <si>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</si>
  <si>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</si>
  <si>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</si>
  <si>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</si>
  <si>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</si>
  <si>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</si>
  <si>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</si>
  <si>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</si>
  <si>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</si>
  <si>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</si>
  <si>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</si>
  <si>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</si>
  <si>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</si>
  <si>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</si>
  <si>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</si>
  <si>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</si>
  <si>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</si>
  <si>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</si>
  <si>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</si>
  <si>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</si>
  <si>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</si>
  <si>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</si>
  <si>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</si>
  <si>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</si>
  <si>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</si>
  <si>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</si>
  <si>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</si>
  <si>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</si>
  <si>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</si>
  <si>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</si>
  <si>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</si>
  <si>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</si>
  <si>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</si>
  <si>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</si>
  <si>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</si>
  <si>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</si>
  <si>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</si>
  <si>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</si>
  <si>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</si>
  <si>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</si>
  <si>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</si>
  <si>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</si>
  <si>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</si>
  <si>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</si>
  <si>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</si>
  <si>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</si>
  <si>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</si>
  <si>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</si>
  <si>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</si>
  <si>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</si>
  <si>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</si>
  <si>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</si>
  <si>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</si>
  <si>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</si>
  <si>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</si>
  <si>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</si>
  <si>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</si>
  <si>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</si>
  <si>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</si>
  <si>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</si>
  <si>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</si>
  <si>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</si>
  <si>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</si>
  <si>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</si>
  <si>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</si>
  <si>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</si>
  <si>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</si>
  <si>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</si>
  <si>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</si>
  <si>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</si>
  <si>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</si>
  <si>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</si>
  <si>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</si>
  <si>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</si>
  <si>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</si>
  <si>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</si>
  <si>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</si>
  <si>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</si>
  <si>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</si>
  <si>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</si>
  <si>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</si>
  <si>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</si>
  <si>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</si>
  <si>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</si>
  <si>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</si>
  <si>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</si>
  <si>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</si>
  <si>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</si>
  <si>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</si>
  <si>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</si>
  <si>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</si>
  <si>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</si>
  <si>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</si>
  <si>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</si>
  <si>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</si>
  <si>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</si>
  <si>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</si>
  <si>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</si>
  <si>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</si>
  <si>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</si>
  <si>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</si>
  <si>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</si>
  <si>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</si>
  <si>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</si>
  <si>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</si>
  <si>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</si>
  <si>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</si>
  <si>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</si>
  <si>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</si>
  <si>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</si>
  <si>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</si>
  <si>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</si>
  <si>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</si>
  <si>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</si>
  <si>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</si>
  <si>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</si>
  <si>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</si>
  <si>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</si>
  <si>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</si>
  <si>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</si>
  <si>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</si>
  <si>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</si>
  <si>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</si>
  <si>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</si>
  <si>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</si>
  <si>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</si>
  <si>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</si>
  <si>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</si>
  <si>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</si>
  <si>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</si>
  <si>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</si>
  <si>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</si>
  <si>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</si>
  <si>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</si>
  <si>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</si>
  <si>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</si>
  <si>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</si>
  <si>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</si>
  <si>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</si>
  <si>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</si>
  <si>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</si>
  <si>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</si>
  <si>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</si>
  <si>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</si>
  <si>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</si>
  <si>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</si>
  <si>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</si>
  <si>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</si>
  <si>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</si>
  <si>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</si>
  <si>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</si>
  <si>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</si>
  <si>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</si>
  <si>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</si>
  <si>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</si>
  <si>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</si>
  <si>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</si>
  <si>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</si>
  <si>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</si>
  <si>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</si>
  <si>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</si>
  <si>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</si>
  <si>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</si>
  <si>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</si>
  <si>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</si>
  <si>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</si>
  <si>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</si>
  <si>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</si>
  <si>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</si>
  <si>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</si>
  <si>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</si>
  <si>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</si>
  <si>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</si>
  <si>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</si>
  <si>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</si>
  <si>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</si>
  <si>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</si>
  <si>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</si>
  <si>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</si>
  <si>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</si>
  <si>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</si>
  <si>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</si>
  <si>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</si>
  <si>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</si>
  <si>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</si>
  <si>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</si>
  <si>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</si>
  <si>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</si>
  <si>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</si>
  <si>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</si>
  <si>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</si>
  <si>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</si>
  <si>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</si>
  <si>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</si>
  <si>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</si>
  <si>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</si>
  <si>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</si>
  <si>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</si>
  <si>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</si>
  <si>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</si>
  <si>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</si>
  <si>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</si>
  <si>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</si>
  <si>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</si>
  <si>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</si>
  <si>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</si>
  <si>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</si>
  <si>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</si>
  <si>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</si>
  <si>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</si>
  <si>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</si>
  <si>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</si>
  <si>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</si>
  <si>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</si>
  <si>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</si>
  <si>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</si>
  <si>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</si>
  <si>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</si>
  <si>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</si>
  <si>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</si>
  <si>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</si>
  <si>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</si>
  <si>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</si>
  <si>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</si>
  <si>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</si>
  <si>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</si>
  <si>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</si>
  <si>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</si>
  <si>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</si>
  <si>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</si>
  <si>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</si>
  <si>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</si>
  <si>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</si>
  <si>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</si>
  <si>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</si>
  <si>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</si>
  <si>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</si>
  <si>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</si>
  <si>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</si>
  <si>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</si>
  <si>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</si>
  <si>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</si>
  <si>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</si>
  <si>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</si>
  <si>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</si>
  <si>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</si>
  <si>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</si>
  <si>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</si>
  <si>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</si>
  <si>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</si>
  <si>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</si>
  <si>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</si>
  <si>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</si>
  <si>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</si>
  <si>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</si>
  <si>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</si>
  <si>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</si>
  <si>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</si>
  <si>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</si>
  <si>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</si>
  <si>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</si>
  <si>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</si>
  <si>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</si>
  <si>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</si>
  <si>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</si>
  <si>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</si>
  <si>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</si>
  <si>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</si>
  <si>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</si>
  <si>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</si>
  <si>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</si>
  <si>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</si>
  <si>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</si>
  <si>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</si>
  <si>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</si>
  <si>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</si>
  <si>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</si>
  <si>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</si>
  <si>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</si>
  <si>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</si>
  <si>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</si>
  <si>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</si>
  <si>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</si>
  <si>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</si>
  <si>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</si>
  <si>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</si>
  <si>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</si>
  <si>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</si>
  <si>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</si>
  <si>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</si>
  <si>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</si>
  <si>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</si>
  <si>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</si>
  <si>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</si>
  <si>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</si>
  <si>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</si>
  <si>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</si>
  <si>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</si>
  <si>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</si>
  <si>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</si>
  <si>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</si>
  <si>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</si>
  <si>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</si>
  <si>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</si>
  <si>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</si>
  <si>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</si>
  <si>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</si>
  <si>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</si>
  <si>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</si>
  <si>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</si>
  <si>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</si>
  <si>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</si>
  <si>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</si>
  <si>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</si>
  <si>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</si>
  <si>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</si>
  <si>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</si>
  <si>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</si>
  <si>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</si>
  <si>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</si>
  <si>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</si>
  <si>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</si>
  <si>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</si>
  <si>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</si>
  <si>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</si>
  <si>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</si>
  <si>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</si>
  <si>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</si>
  <si>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</si>
  <si>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</si>
  <si>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</si>
  <si>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</si>
  <si>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</si>
  <si>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</si>
  <si>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</si>
  <si>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</si>
  <si>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</si>
  <si>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</si>
  <si>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</si>
  <si>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</si>
  <si>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</si>
  <si>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</si>
  <si>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</si>
  <si>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</si>
  <si>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</si>
  <si>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</si>
  <si>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</si>
  <si>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</si>
  <si>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</si>
  <si>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</si>
  <si>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</si>
  <si>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</si>
  <si>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</si>
  <si>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</si>
  <si>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</si>
  <si>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</si>
  <si>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</si>
  <si>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</si>
  <si>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</si>
  <si>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</si>
  <si>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</si>
  <si>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</si>
  <si>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</si>
  <si>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</si>
  <si>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</si>
  <si>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</si>
  <si>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</si>
  <si>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</si>
  <si>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</si>
  <si>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</si>
  <si>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</si>
  <si>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</si>
  <si>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</si>
  <si>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</si>
  <si>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</si>
  <si>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</si>
  <si>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</si>
  <si>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</si>
  <si>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</si>
  <si>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</si>
  <si>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</si>
  <si>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</si>
  <si>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</si>
  <si>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</si>
  <si>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</si>
  <si>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</si>
  <si>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</si>
  <si>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</si>
  <si>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</si>
  <si>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</si>
  <si>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</si>
  <si>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</si>
  <si>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</si>
  <si>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</si>
  <si>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</si>
  <si>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</si>
  <si>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</si>
  <si>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</si>
  <si>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</si>
  <si>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</si>
  <si>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</si>
  <si>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</si>
  <si>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</si>
  <si>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</si>
  <si>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</si>
  <si>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</si>
  <si>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</si>
  <si>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</si>
  <si>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</si>
  <si>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</si>
  <si>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</si>
  <si>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</si>
  <si>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</si>
  <si>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</si>
  <si>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</si>
  <si>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</si>
  <si>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</si>
  <si>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</si>
  <si>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</si>
  <si>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</si>
  <si>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</si>
  <si>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</si>
  <si>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</si>
  <si>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</si>
  <si>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</si>
  <si>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</si>
  <si>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</si>
  <si>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</si>
  <si>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</si>
  <si>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</si>
  <si>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</si>
  <si>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</si>
  <si>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</si>
  <si>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</si>
  <si>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</si>
  <si>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</si>
  <si>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</si>
  <si>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</si>
  <si>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</si>
  <si>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</si>
  <si>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</si>
  <si>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</si>
  <si>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</si>
  <si>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</si>
  <si>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</si>
  <si>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</si>
  <si>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</si>
  <si>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</si>
  <si>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</si>
  <si>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</si>
  <si>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</si>
  <si>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</si>
  <si>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</si>
  <si>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</si>
  <si>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</si>
  <si>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</si>
  <si>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</si>
  <si>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</si>
  <si>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</si>
  <si>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</si>
  <si>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</si>
  <si>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</si>
  <si>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</si>
  <si>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</si>
  <si>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</si>
  <si>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</si>
  <si>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</si>
  <si>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</si>
  <si>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</si>
  <si>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</si>
  <si>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</si>
  <si>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</si>
  <si>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</si>
  <si>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</si>
  <si>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</si>
  <si>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</si>
  <si>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</si>
  <si>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</si>
  <si>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</si>
  <si>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</si>
  <si>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</si>
  <si>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</si>
  <si>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</si>
  <si>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</si>
  <si>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</si>
  <si>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</si>
  <si>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</si>
  <si>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</si>
  <si>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</si>
  <si>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</si>
  <si>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</si>
  <si>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</si>
  <si>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</si>
  <si>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</si>
  <si>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</si>
  <si>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</si>
  <si>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</si>
  <si>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</si>
  <si>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</si>
  <si>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</si>
  <si>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</si>
  <si>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</si>
  <si>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</si>
  <si>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</si>
  <si>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</si>
  <si>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</si>
  <si>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</si>
  <si>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</si>
  <si>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</si>
  <si>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</si>
  <si>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</si>
  <si>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</si>
  <si>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</si>
  <si>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</si>
  <si>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</si>
  <si>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</si>
  <si>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</si>
  <si>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</si>
  <si>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</si>
  <si>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</si>
  <si>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</si>
  <si>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</si>
  <si>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</si>
  <si>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</si>
  <si>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</si>
  <si>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</si>
  <si>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</si>
  <si>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</si>
  <si>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</si>
  <si>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</si>
  <si>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</si>
  <si>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</si>
  <si>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</si>
  <si>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</si>
  <si>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</si>
  <si>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</si>
  <si>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</si>
  <si>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</si>
  <si>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</si>
  <si>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</si>
  <si>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</si>
  <si>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</si>
  <si>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</si>
  <si>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</si>
  <si>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</si>
  <si>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</si>
  <si>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</si>
  <si>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</si>
  <si>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</si>
  <si>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</si>
  <si>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</si>
  <si>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</si>
  <si>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</si>
  <si>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</si>
  <si>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</si>
  <si>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</si>
  <si>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</si>
  <si>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</si>
  <si>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</si>
  <si>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</si>
  <si>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</si>
  <si>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</si>
  <si>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</si>
  <si>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</si>
  <si>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</si>
  <si>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</si>
  <si>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</si>
  <si>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</si>
  <si>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</si>
  <si>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</si>
  <si>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</si>
  <si>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</si>
  <si>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</si>
  <si>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</si>
  <si>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</si>
  <si>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</si>
  <si>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</si>
  <si>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</si>
  <si>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</si>
  <si>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</si>
  <si>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</si>
  <si>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</si>
  <si>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</si>
  <si>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</si>
  <si>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</si>
  <si>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</si>
  <si>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</si>
  <si>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</si>
  <si>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</si>
  <si>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</si>
  <si>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</si>
  <si>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</si>
  <si>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</si>
  <si>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</si>
  <si>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</si>
  <si>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</si>
  <si>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</si>
  <si>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</si>
  <si>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</si>
  <si>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</si>
  <si>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</si>
  <si>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</si>
  <si>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</si>
  <si>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</si>
  <si>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</si>
  <si>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</si>
  <si>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</si>
  <si>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</si>
  <si>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</si>
  <si>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</si>
  <si>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</si>
  <si>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</si>
  <si>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</si>
  <si>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</si>
  <si>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</si>
  <si>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</si>
  <si>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</si>
  <si>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</si>
  <si>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</si>
  <si>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</si>
  <si>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</si>
  <si>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</si>
  <si>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</si>
  <si>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</si>
  <si>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</si>
  <si>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</si>
  <si>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</si>
  <si>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</si>
  <si>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</si>
  <si>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</si>
  <si>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</si>
  <si>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</si>
  <si>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</si>
  <si>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</si>
  <si>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</si>
  <si>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</si>
  <si>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</si>
  <si>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</si>
  <si>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</si>
  <si>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</si>
  <si>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</si>
  <si>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</si>
  <si>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</si>
  <si>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</si>
  <si>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</si>
  <si>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</si>
  <si>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</si>
  <si>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</si>
  <si>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</si>
  <si>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</si>
  <si>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</si>
  <si>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</si>
  <si>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</si>
  <si>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</si>
  <si>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</si>
  <si>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</si>
  <si>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</si>
  <si>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</si>
  <si>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</si>
  <si>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</si>
  <si>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</si>
  <si>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</si>
  <si>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</si>
  <si>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</si>
  <si>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</si>
  <si>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</si>
  <si>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</si>
  <si>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</si>
  <si>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</si>
  <si>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</si>
  <si>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</si>
  <si>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</si>
  <si>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</si>
  <si>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</si>
  <si>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</si>
  <si>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</si>
  <si>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</si>
  <si>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</si>
  <si>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</si>
  <si>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</si>
  <si>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</si>
  <si>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</si>
  <si>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</si>
  <si>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</si>
  <si>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</si>
  <si>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</si>
  <si>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</si>
  <si>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</si>
  <si>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</si>
  <si>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</si>
  <si>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</si>
  <si>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</si>
  <si>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</si>
  <si>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</si>
  <si>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</si>
  <si>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</si>
  <si>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</si>
  <si>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</si>
  <si>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</si>
  <si>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</si>
  <si>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</si>
  <si>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</si>
  <si>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</si>
  <si>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</si>
  <si>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</si>
  <si>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</si>
  <si>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</si>
  <si>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</si>
  <si>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</si>
  <si>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</si>
  <si>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</si>
  <si>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</si>
  <si>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</si>
  <si>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</si>
  <si>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</si>
  <si>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</si>
  <si>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</si>
  <si>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</si>
  <si>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</si>
  <si>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</si>
  <si>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</si>
  <si>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</si>
  <si>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</si>
  <si>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</si>
  <si>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</si>
  <si>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</si>
  <si>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</si>
  <si>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</si>
  <si>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</si>
  <si>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</si>
  <si>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</si>
  <si>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</si>
  <si>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</si>
  <si>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</si>
  <si>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</si>
  <si>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</si>
  <si>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</si>
  <si>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</si>
  <si>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</si>
  <si>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</si>
  <si>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</si>
  <si>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</si>
  <si>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</si>
  <si>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</si>
  <si>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</si>
  <si>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</si>
  <si>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</si>
  <si>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</si>
  <si>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</si>
  <si>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</si>
  <si>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</si>
  <si>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</si>
  <si>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</si>
  <si>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</si>
  <si>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</si>
  <si>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</si>
  <si>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</si>
  <si>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</si>
  <si>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</si>
  <si>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</si>
  <si>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</si>
  <si>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</si>
  <si>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</si>
  <si>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</si>
  <si>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</si>
  <si>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</si>
  <si>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</si>
  <si>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</si>
  <si>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</si>
  <si>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</si>
  <si>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</si>
  <si>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</si>
  <si>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</si>
  <si>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</si>
  <si>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</si>
  <si>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</si>
  <si>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</si>
  <si>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</si>
  <si>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</si>
  <si>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</si>
  <si>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</si>
  <si>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</si>
  <si>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</si>
  <si>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</si>
  <si>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</si>
  <si>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</si>
  <si>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</si>
  <si>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</si>
  <si>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</si>
  <si>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</si>
  <si>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</si>
  <si>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</si>
  <si>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</si>
  <si>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</si>
  <si>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</si>
  <si>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</si>
  <si>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</si>
  <si>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</si>
  <si>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</si>
  <si>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</si>
  <si>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</si>
  <si>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</si>
  <si>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</si>
  <si>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</si>
  <si>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</si>
  <si>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</si>
  <si>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</si>
  <si>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</si>
  <si>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</si>
  <si>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</si>
  <si>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</si>
  <si>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</si>
  <si>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</si>
  <si>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</si>
  <si>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</si>
  <si>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</si>
  <si>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</si>
  <si>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</si>
  <si>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</si>
  <si>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</si>
  <si>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</si>
  <si>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</si>
  <si>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</si>
  <si>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</si>
  <si>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</si>
  <si>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</si>
  <si>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</si>
  <si>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</si>
  <si>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</si>
  <si>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</si>
  <si>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</si>
  <si>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</si>
  <si>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</si>
  <si>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</si>
  <si>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</si>
  <si>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</si>
  <si>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</si>
  <si>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</si>
  <si>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</si>
  <si>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</si>
  <si>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</si>
  <si>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</si>
  <si>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</si>
  <si>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</si>
  <si>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</si>
  <si>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</si>
  <si>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</si>
  <si>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</si>
  <si>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</si>
  <si>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</si>
  <si>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</si>
  <si>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</si>
  <si>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</si>
  <si>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</si>
  <si>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</si>
  <si>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</si>
  <si>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</si>
  <si>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</si>
  <si>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</si>
  <si>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</si>
  <si>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</si>
  <si>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</si>
  <si>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</si>
  <si>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</si>
  <si>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</si>
  <si>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</si>
  <si>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</si>
  <si>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</si>
  <si>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</si>
  <si>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</si>
  <si>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</si>
  <si>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</si>
  <si>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</si>
  <si>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</si>
  <si>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</si>
  <si>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</si>
  <si>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</si>
  <si>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</si>
  <si>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</si>
  <si>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</si>
  <si>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</si>
  <si>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</si>
  <si>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</si>
  <si>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</si>
  <si>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</si>
  <si>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</si>
  <si>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</si>
  <si>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</si>
  <si>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</si>
  <si>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</si>
  <si>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</si>
  <si>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</si>
  <si>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</si>
  <si>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</si>
  <si>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</si>
  <si>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</si>
  <si>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</si>
  <si>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</si>
  <si>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</si>
  <si>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</si>
  <si>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</si>
  <si>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</si>
  <si>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</si>
  <si>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</si>
  <si>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</si>
  <si>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</si>
  <si>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</si>
  <si>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</si>
  <si>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</si>
  <si>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</si>
  <si>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</si>
  <si>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</si>
  <si>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</si>
  <si>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</si>
  <si>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</si>
  <si>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</si>
  <si>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</si>
  <si>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</si>
  <si>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</si>
  <si>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</si>
  <si>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</si>
  <si>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</si>
  <si>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</si>
  <si>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</si>
  <si>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</si>
  <si>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</si>
  <si>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</si>
  <si>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</si>
  <si>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</si>
  <si>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</si>
  <si>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</si>
  <si>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</si>
  <si>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</si>
  <si>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</si>
  <si>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</si>
  <si>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</si>
  <si>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</si>
  <si>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</si>
  <si>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</si>
  <si>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</si>
  <si>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</si>
  <si>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</si>
  <si>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</si>
  <si>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</si>
  <si>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</si>
  <si>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</si>
  <si>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</si>
  <si>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</si>
  <si>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</si>
  <si>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</si>
  <si>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</si>
  <si>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</si>
  <si>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</si>
  <si>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</si>
  <si>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</si>
  <si>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</si>
  <si>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</si>
  <si>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</si>
  <si>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</si>
  <si>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</si>
  <si>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</si>
  <si>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</si>
  <si>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</si>
  <si>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</si>
  <si>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</si>
  <si>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</si>
  <si>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</si>
  <si>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</si>
  <si>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</si>
  <si>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</si>
  <si>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</si>
  <si>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</si>
  <si>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</si>
  <si>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</si>
  <si>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</si>
  <si>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</si>
  <si>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</si>
  <si>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</si>
  <si>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</si>
  <si>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</si>
  <si>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</si>
  <si>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</si>
  <si>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</si>
  <si>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</si>
  <si>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</si>
  <si>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</si>
  <si>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</si>
  <si>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</si>
  <si>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</si>
  <si>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</si>
  <si>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</si>
  <si>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</si>
  <si>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</si>
  <si>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</si>
  <si>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</si>
  <si>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</si>
  <si>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</si>
  <si>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</si>
  <si>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</si>
  <si>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</si>
  <si>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</si>
  <si>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</si>
  <si>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</si>
  <si>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</si>
  <si>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</si>
  <si>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</si>
  <si>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</si>
  <si>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</si>
  <si>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</si>
  <si>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</si>
  <si>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</si>
  <si>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</si>
  <si>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</si>
  <si>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</si>
  <si>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</si>
  <si>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</si>
  <si>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</si>
  <si>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</si>
  <si>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</si>
  <si>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</si>
  <si>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</si>
  <si>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</si>
  <si>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</si>
  <si>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</si>
  <si>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</si>
  <si>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</si>
  <si>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</si>
  <si>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</si>
  <si>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</si>
  <si>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</si>
  <si>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</si>
  <si>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</si>
  <si>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</si>
  <si>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</si>
  <si>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</si>
  <si>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</si>
  <si>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</si>
  <si>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</si>
  <si>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</si>
  <si>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</si>
  <si>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</si>
  <si>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</si>
  <si>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</si>
  <si>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</si>
  <si>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</si>
  <si>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</si>
  <si>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</si>
  <si>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</si>
  <si>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</si>
  <si>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</si>
  <si>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</si>
  <si>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</si>
  <si>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</si>
  <si>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</si>
  <si>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</si>
  <si>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</si>
  <si>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</si>
  <si>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</si>
  <si>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</si>
  <si>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</si>
  <si>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</si>
  <si>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</si>
  <si>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</si>
  <si>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</si>
  <si>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</si>
  <si>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</si>
  <si>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</si>
  <si>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</si>
  <si>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</si>
  <si>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</si>
  <si>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</si>
  <si>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</si>
  <si>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</si>
  <si>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</si>
  <si>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</si>
  <si>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</si>
  <si>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</si>
  <si>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</si>
  <si>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</si>
  <si>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</si>
  <si>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</si>
  <si>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</si>
  <si>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</si>
  <si>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</si>
  <si>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</si>
  <si>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</si>
  <si>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</si>
  <si>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</si>
  <si>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</si>
  <si>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</si>
  <si>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</si>
  <si>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</si>
  <si>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</si>
  <si>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</si>
  <si>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</si>
  <si>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</si>
  <si>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</si>
  <si>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</si>
  <si>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</si>
  <si>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</si>
  <si>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</si>
  <si>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</si>
  <si>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</si>
  <si>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</si>
  <si>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</si>
  <si>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</si>
  <si>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</si>
  <si>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</si>
  <si>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</si>
  <si>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</si>
  <si>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</si>
  <si>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</si>
  <si>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</si>
  <si>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</si>
  <si>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</si>
  <si>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</si>
  <si>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</si>
  <si>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</si>
  <si>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</si>
  <si>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</si>
  <si>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</si>
  <si>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</si>
  <si>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</si>
  <si>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</si>
  <si>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</si>
  <si>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</si>
  <si>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</si>
  <si>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</si>
  <si>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</si>
  <si>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</si>
  <si>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</si>
  <si>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</si>
  <si>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</si>
  <si>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</si>
  <si>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</si>
  <si>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</si>
  <si>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</si>
  <si>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</si>
  <si>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</si>
  <si>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</si>
  <si>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</si>
  <si>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</si>
  <si>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</si>
  <si>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</si>
  <si>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</si>
  <si>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</si>
  <si>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</si>
  <si>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</si>
  <si>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</si>
  <si>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</si>
  <si>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</si>
  <si>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</si>
  <si>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</si>
  <si>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</si>
  <si>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</si>
  <si>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</si>
  <si>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</si>
  <si>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</si>
  <si>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</si>
  <si>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</si>
  <si>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</si>
  <si>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</si>
  <si>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</si>
  <si>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</si>
  <si>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</si>
  <si>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</si>
  <si>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</si>
  <si>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</si>
  <si>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</si>
  <si>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</si>
  <si>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</si>
  <si>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</si>
  <si>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</si>
  <si>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</si>
  <si>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</si>
  <si>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</si>
  <si>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</si>
  <si>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</si>
  <si>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</si>
  <si>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</si>
  <si>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</si>
  <si>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</si>
  <si>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</si>
  <si>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</si>
  <si>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</si>
  <si>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</si>
  <si>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</si>
  <si>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</si>
  <si>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</si>
  <si>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</si>
  <si>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</si>
  <si>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</si>
  <si>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</si>
  <si>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</si>
  <si>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</si>
  <si>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</si>
  <si>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</si>
  <si>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</si>
  <si>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</si>
  <si>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</si>
  <si>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</si>
  <si>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</si>
  <si>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</si>
  <si>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</si>
  <si>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</si>
  <si>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</si>
  <si>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</si>
  <si>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</si>
  <si>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</si>
  <si>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</si>
  <si>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</si>
  <si>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</si>
  <si>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</si>
  <si>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</si>
  <si>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</si>
  <si>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</si>
  <si>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</si>
  <si>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</si>
  <si>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</si>
  <si>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</si>
  <si>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</si>
  <si>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</si>
  <si>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</si>
  <si>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</si>
  <si>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</si>
  <si>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</si>
  <si>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</si>
  <si>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</si>
  <si>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</si>
  <si>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</si>
  <si>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</si>
  <si>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</si>
  <si>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</si>
  <si>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</si>
  <si>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</si>
  <si>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</si>
  <si>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</si>
  <si>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</si>
  <si>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</si>
  <si>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</si>
  <si>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</si>
  <si>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</si>
  <si>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</si>
  <si>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</si>
  <si>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</si>
  <si>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</si>
  <si>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</si>
  <si>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</si>
  <si>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</si>
  <si>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</si>
  <si>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</si>
  <si>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</si>
  <si>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</si>
  <si>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</si>
  <si>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</si>
  <si>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</si>
  <si>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</si>
  <si>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</si>
  <si>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</si>
  <si>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</si>
  <si>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</si>
  <si>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</si>
  <si>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</si>
  <si>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</si>
  <si>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</si>
  <si>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</si>
  <si>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</si>
  <si>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</si>
  <si>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</si>
  <si>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</si>
  <si>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</si>
  <si>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</si>
  <si>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</si>
  <si>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</si>
  <si>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</si>
  <si>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</si>
  <si>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</si>
  <si>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</si>
  <si>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</si>
  <si>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</si>
  <si>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</si>
  <si>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</si>
  <si>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</si>
  <si>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</si>
  <si>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</si>
  <si>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</si>
  <si>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</si>
  <si>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</si>
  <si>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</si>
  <si>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</si>
  <si>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</si>
  <si>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</si>
  <si>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</si>
  <si>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</si>
  <si>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</si>
  <si>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</si>
  <si>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</si>
  <si>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</si>
  <si>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</si>
  <si>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</si>
  <si>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</si>
  <si>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</si>
  <si>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</si>
  <si>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</si>
  <si>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</si>
  <si>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</si>
  <si>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</si>
  <si>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</si>
  <si>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</si>
  <si>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</si>
  <si>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</si>
  <si>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</si>
  <si>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</si>
  <si>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</si>
  <si>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</si>
  <si>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</si>
  <si>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</si>
  <si>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</si>
  <si>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</si>
  <si>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</si>
  <si>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</si>
  <si>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</si>
  <si>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</si>
  <si>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</si>
  <si>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</si>
  <si>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</si>
  <si>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</si>
  <si>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</si>
  <si>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</si>
  <si>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</si>
  <si>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</si>
  <si>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</si>
  <si>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</si>
  <si>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</si>
  <si>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</si>
  <si>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</si>
  <si>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</si>
  <si>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</si>
  <si>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</si>
  <si>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</si>
  <si>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</si>
  <si>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</si>
  <si>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</si>
  <si>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</si>
  <si>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</si>
  <si>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</si>
  <si>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</si>
  <si>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</si>
  <si>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</si>
  <si>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</si>
  <si>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</si>
  <si>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</si>
  <si>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</si>
  <si>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</si>
  <si>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</si>
  <si>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</si>
  <si>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</si>
  <si>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</si>
  <si>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</si>
  <si>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</si>
  <si>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</si>
  <si>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</si>
  <si>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</si>
  <si>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</si>
  <si>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</si>
  <si>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</si>
  <si>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</si>
  <si>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</si>
  <si>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</si>
  <si>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</si>
  <si>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</si>
  <si>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</si>
  <si>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</si>
  <si>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</si>
  <si>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</si>
  <si>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</si>
  <si>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</si>
  <si>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</si>
  <si>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</si>
  <si>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</si>
  <si>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</si>
  <si>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</si>
  <si>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</si>
  <si>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</si>
  <si>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</si>
  <si>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</si>
  <si>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</si>
  <si>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</si>
  <si>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</si>
  <si>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</si>
  <si>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</si>
  <si>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</si>
  <si>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</si>
  <si>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</si>
  <si>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</si>
  <si>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</si>
  <si>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</si>
  <si>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</si>
  <si>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</si>
  <si>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</si>
  <si>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</si>
  <si>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</si>
  <si>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</si>
  <si>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</si>
  <si>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</si>
  <si>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</si>
  <si>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</si>
  <si>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</si>
  <si>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</si>
  <si>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</si>
  <si>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</si>
  <si>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</si>
  <si>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</si>
  <si>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</si>
  <si>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</si>
  <si>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</si>
  <si>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</si>
  <si>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</si>
  <si>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</si>
  <si>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</si>
  <si>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</si>
  <si>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</si>
  <si>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</si>
  <si>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</si>
  <si>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</si>
  <si>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</si>
  <si>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</si>
  <si>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</si>
  <si>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</si>
  <si>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</si>
  <si>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</si>
  <si>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</si>
  <si>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</si>
  <si>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</si>
  <si>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</si>
  <si>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</si>
  <si>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</si>
  <si>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</si>
  <si>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</si>
  <si>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</si>
  <si>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</si>
  <si>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</si>
  <si>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</si>
  <si>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</si>
  <si>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</si>
  <si>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</si>
  <si>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</si>
  <si>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</si>
  <si>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</si>
  <si>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</si>
  <si>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</si>
  <si>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</si>
  <si>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</si>
  <si>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</si>
  <si>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</si>
  <si>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</si>
  <si>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</si>
  <si>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</si>
  <si>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</si>
  <si>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</si>
  <si>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</si>
  <si>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</si>
  <si>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</si>
  <si>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</si>
  <si>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</si>
  <si>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</si>
  <si>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</si>
  <si>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</si>
  <si>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</si>
  <si>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</si>
  <si>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</si>
  <si>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</si>
  <si>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</si>
  <si>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</si>
  <si>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</si>
  <si>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</si>
  <si>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</si>
  <si>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</si>
  <si>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</si>
  <si>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</si>
  <si>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</si>
  <si>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</si>
  <si>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</si>
  <si>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</si>
  <si>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</si>
  <si>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</si>
  <si>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</si>
  <si>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</si>
  <si>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</si>
  <si>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</si>
  <si>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</si>
  <si>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</si>
  <si>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</si>
  <si>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</si>
  <si>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</si>
  <si>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</si>
  <si>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</si>
  <si>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</si>
  <si>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</si>
  <si>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</si>
  <si>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</si>
  <si>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</si>
  <si>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</si>
  <si>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</si>
  <si>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</si>
  <si>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</si>
  <si>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</si>
  <si>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</si>
  <si>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</si>
  <si>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</si>
  <si>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</si>
  <si>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</si>
  <si>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</si>
  <si>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</si>
  <si>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</si>
  <si>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</si>
  <si>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</si>
  <si>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</si>
  <si>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</si>
  <si>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</si>
  <si>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</si>
  <si>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</si>
  <si>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</si>
  <si>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</si>
  <si>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</si>
  <si>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</si>
  <si>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</si>
  <si>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</si>
  <si>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</si>
  <si>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</si>
  <si>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</si>
  <si>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</si>
  <si>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</si>
  <si>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</si>
  <si>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</si>
  <si>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</si>
  <si>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</si>
  <si>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</si>
  <si>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</si>
  <si>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</si>
  <si>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</si>
  <si>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</si>
  <si>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</si>
  <si>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</si>
  <si>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</si>
  <si>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</si>
  <si>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</si>
  <si>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</si>
  <si>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</si>
  <si>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</si>
  <si>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</si>
  <si>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</si>
  <si>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</si>
  <si>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</si>
  <si>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</si>
  <si>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</si>
  <si>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</si>
  <si>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</si>
  <si>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</si>
  <si>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</si>
  <si>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</si>
  <si>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</si>
  <si>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</si>
  <si>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</si>
  <si>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</si>
  <si>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</si>
  <si>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</si>
  <si>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</si>
  <si>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</si>
  <si>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</si>
  <si>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</si>
  <si>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</si>
  <si>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</si>
  <si>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</si>
  <si>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</si>
  <si>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</si>
  <si>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</si>
  <si>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</si>
  <si>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</si>
  <si>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</si>
  <si>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</si>
  <si>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</si>
  <si>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</si>
  <si>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</si>
  <si>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</si>
  <si>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</si>
  <si>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</si>
  <si>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</si>
  <si>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</si>
  <si>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</si>
  <si>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</si>
  <si>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</si>
  <si>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</si>
  <si>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</si>
  <si>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</si>
  <si>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</si>
  <si>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</si>
  <si>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</si>
  <si>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</si>
  <si>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</si>
  <si>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</si>
  <si>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</si>
  <si>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</si>
  <si>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</si>
  <si>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</si>
  <si>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</si>
  <si>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</si>
  <si>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</si>
  <si>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</si>
  <si>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</si>
  <si>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</si>
  <si>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</si>
  <si>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</si>
  <si>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</si>
  <si>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</si>
  <si>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</si>
  <si>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</si>
  <si>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</si>
  <si>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</si>
  <si>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</si>
  <si>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</si>
  <si>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</si>
  <si>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</si>
  <si>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</si>
  <si>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</si>
  <si>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</si>
  <si>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</si>
  <si>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</si>
  <si>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</si>
  <si>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</si>
  <si>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</si>
  <si>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</si>
  <si>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</si>
  <si>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</si>
  <si>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</si>
  <si>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</si>
  <si>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</si>
  <si>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</si>
  <si>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</si>
  <si>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</si>
  <si>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</si>
  <si>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</si>
  <si>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</si>
  <si>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</si>
  <si>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</si>
  <si>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</si>
  <si>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</si>
  <si>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</si>
  <si>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</si>
  <si>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</si>
  <si>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</si>
  <si>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</si>
  <si>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</si>
  <si>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</si>
  <si>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</si>
  <si>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</si>
  <si>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</si>
  <si>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</si>
  <si>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</si>
  <si>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</si>
  <si>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</si>
  <si>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</si>
  <si>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</si>
  <si>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</si>
  <si>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</si>
  <si>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</si>
  <si>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</si>
  <si>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</si>
  <si>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</si>
  <si>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</si>
  <si>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</si>
  <si>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</si>
  <si>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</si>
  <si>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</si>
  <si>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</si>
  <si>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</si>
  <si>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</si>
  <si>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</si>
  <si>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</si>
  <si>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</si>
  <si>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</si>
  <si>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</si>
  <si>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</si>
  <si>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</si>
  <si>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</si>
  <si>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</si>
  <si>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</si>
  <si>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</si>
  <si>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</si>
  <si>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</si>
  <si>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</si>
  <si>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</si>
  <si>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</si>
  <si>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</si>
  <si>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</si>
  <si>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</si>
  <si>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</si>
  <si>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</si>
  <si>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</si>
  <si>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</si>
  <si>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</si>
  <si>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</si>
  <si>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</si>
  <si>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</si>
  <si>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</si>
  <si>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</si>
  <si>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</si>
  <si>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</si>
  <si>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</si>
  <si>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</si>
  <si>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</si>
  <si>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</si>
  <si>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</si>
  <si>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</si>
  <si>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</si>
  <si>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</si>
  <si>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</si>
  <si>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</si>
  <si>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</si>
  <si>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</si>
  <si>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</si>
  <si>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</si>
  <si>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</si>
  <si>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</si>
  <si>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</si>
  <si>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</si>
  <si>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</si>
  <si>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</si>
  <si>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</si>
  <si>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</si>
  <si>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</si>
  <si>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</si>
  <si>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</si>
  <si>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</si>
  <si>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</si>
  <si>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</si>
  <si>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</si>
  <si>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</si>
  <si>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</si>
  <si>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</si>
  <si>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</si>
  <si>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</si>
  <si>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</si>
  <si>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</si>
  <si>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</si>
  <si>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</si>
  <si>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</si>
  <si>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</si>
  <si>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</si>
  <si>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</si>
  <si>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</si>
  <si>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</si>
  <si>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</si>
  <si>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</si>
  <si>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</si>
  <si>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</si>
  <si>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</si>
  <si>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</si>
  <si>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</si>
  <si>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</si>
  <si>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</si>
  <si>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</si>
  <si>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</si>
  <si>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</si>
  <si>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</si>
  <si>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</si>
  <si>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</si>
  <si>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</si>
  <si>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</si>
  <si>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</si>
  <si>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</si>
  <si>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</si>
  <si>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</si>
  <si>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</si>
  <si>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</si>
  <si>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</si>
  <si>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</si>
  <si>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</si>
  <si>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</si>
  <si>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</si>
  <si>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</si>
  <si>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</si>
  <si>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</si>
  <si>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</si>
  <si>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</si>
  <si>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</si>
  <si>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</si>
  <si>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</si>
  <si>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</si>
  <si>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</si>
  <si>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</si>
  <si>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</si>
  <si>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</si>
  <si>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</si>
  <si>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</si>
  <si>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</si>
  <si>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</si>
  <si>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</si>
  <si>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</si>
  <si>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</si>
  <si>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</si>
  <si>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</si>
  <si>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</si>
  <si>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</si>
  <si>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</si>
  <si>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</si>
  <si>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</si>
  <si>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</si>
  <si>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</si>
  <si>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</si>
  <si>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</si>
  <si>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</si>
  <si>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</si>
  <si>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</si>
  <si>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</si>
  <si>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</si>
  <si>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</si>
  <si>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</si>
  <si>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</si>
  <si>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</si>
  <si>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</si>
  <si>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</si>
  <si>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</si>
  <si>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</si>
  <si>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</si>
  <si>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</si>
  <si>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</si>
  <si>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</si>
  <si>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</si>
  <si>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</si>
  <si>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</si>
  <si>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</si>
  <si>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</si>
  <si>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</si>
  <si>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</si>
  <si>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</si>
  <si>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</si>
  <si>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</si>
  <si>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</si>
  <si>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</si>
  <si>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</si>
  <si>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</si>
  <si>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</si>
  <si>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</si>
  <si>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</si>
  <si>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</si>
  <si>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</si>
  <si>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</si>
  <si>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</si>
  <si>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</si>
  <si>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</si>
  <si>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</si>
  <si>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</si>
  <si>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</si>
  <si>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</si>
  <si>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</si>
  <si>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</si>
  <si>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</si>
  <si>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</si>
  <si>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</si>
  <si>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</si>
  <si>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</si>
  <si>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</si>
  <si>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</si>
  <si>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</si>
  <si>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</si>
  <si>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</si>
  <si>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</si>
  <si>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</si>
  <si>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</si>
  <si>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</si>
  <si>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</si>
  <si>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</si>
  <si>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</si>
  <si>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</si>
  <si>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</si>
  <si>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</si>
  <si>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</si>
  <si>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</si>
  <si>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</si>
  <si>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</si>
  <si>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</si>
  <si>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</si>
  <si>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</si>
  <si>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</si>
  <si>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</si>
  <si>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</si>
  <si>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</si>
  <si>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</si>
  <si>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</si>
  <si>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</si>
  <si>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</si>
  <si>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</si>
  <si>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</si>
  <si>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</si>
  <si>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</si>
  <si>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</si>
  <si>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</si>
  <si>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</si>
  <si>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</si>
  <si>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</si>
  <si>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</si>
  <si>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</si>
  <si>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</si>
  <si>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</si>
  <si>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</si>
  <si>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</si>
  <si>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</si>
  <si>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</si>
  <si>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</si>
  <si>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</si>
  <si>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</si>
  <si>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</si>
  <si>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</si>
  <si>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</si>
  <si>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</si>
  <si>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</si>
  <si>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</si>
  <si>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</si>
  <si>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</si>
  <si>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</si>
  <si>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</si>
  <si>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</si>
  <si>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</si>
  <si>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</si>
  <si>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</si>
  <si>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</si>
  <si>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</si>
  <si>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</si>
  <si>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</si>
  <si>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</si>
  <si>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</si>
  <si>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</si>
  <si>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</si>
  <si>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</si>
  <si>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</si>
  <si>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</si>
  <si>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</si>
  <si>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</si>
  <si>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</si>
  <si>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</si>
  <si>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</si>
  <si>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</si>
  <si>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</si>
  <si>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</si>
  <si>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</si>
  <si>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</si>
  <si>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</si>
  <si>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</si>
  <si>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</si>
  <si>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</si>
  <si>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</si>
  <si>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</si>
  <si>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</si>
  <si>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</si>
  <si>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</si>
  <si>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</si>
  <si>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</si>
  <si>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</si>
  <si>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</si>
  <si>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</si>
  <si>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</si>
  <si>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</si>
  <si>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</si>
  <si>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</si>
  <si>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</si>
  <si>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</si>
  <si>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</si>
  <si>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</si>
  <si>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</si>
  <si>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</si>
  <si>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</si>
  <si>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</si>
  <si>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</si>
  <si>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</si>
  <si>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</si>
  <si>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</si>
  <si>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</si>
  <si>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</si>
  <si>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</si>
  <si>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</si>
  <si>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</si>
  <si>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</si>
  <si>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</si>
  <si>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</si>
  <si>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</si>
  <si>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</si>
  <si>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</si>
  <si>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</si>
  <si>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</si>
  <si>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</si>
  <si>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</si>
  <si>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</si>
  <si>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</si>
  <si>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</si>
  <si>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</si>
  <si>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</si>
  <si>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</si>
  <si>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</si>
  <si>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</si>
  <si>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</si>
  <si>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</si>
  <si>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</si>
  <si>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</si>
  <si>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</si>
  <si>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</si>
  <si>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</si>
  <si>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</si>
  <si>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</si>
  <si>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</si>
  <si>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</si>
  <si>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</si>
  <si>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</si>
  <si>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</si>
  <si>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</si>
  <si>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</si>
  <si>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</si>
  <si>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</si>
  <si>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</si>
  <si>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</si>
  <si>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</si>
  <si>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</si>
  <si>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</si>
  <si>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</si>
  <si>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</si>
  <si>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</si>
  <si>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</si>
  <si>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</si>
  <si>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</si>
  <si>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</si>
  <si>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</si>
  <si>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</si>
  <si>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</si>
  <si>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</si>
  <si>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</si>
  <si>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</si>
  <si>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</si>
  <si>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</si>
  <si>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</si>
  <si>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</si>
  <si>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</si>
  <si>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</si>
  <si>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</si>
  <si>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</si>
  <si>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</si>
  <si>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</si>
  <si>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</si>
  <si>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</si>
  <si>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</si>
  <si>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</si>
  <si>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</si>
  <si>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</si>
  <si>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</si>
  <si>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</si>
  <si>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</si>
  <si>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</si>
  <si>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</si>
  <si>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</si>
  <si>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</si>
  <si>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</si>
  <si>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</si>
  <si>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</si>
  <si>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</si>
  <si>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</si>
  <si>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</si>
  <si>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</si>
  <si>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</si>
  <si>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</si>
  <si>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</si>
  <si>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</si>
  <si>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</si>
  <si>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</si>
  <si>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</si>
  <si>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</si>
  <si>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</si>
  <si>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</si>
  <si>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</si>
  <si>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</si>
  <si>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</si>
  <si>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</si>
  <si>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</si>
  <si>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</si>
  <si>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</si>
  <si>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</si>
  <si>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</si>
  <si>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</si>
  <si>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</si>
  <si>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</si>
  <si>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</si>
  <si>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</si>
  <si>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</si>
  <si>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</si>
  <si>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</si>
  <si>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</si>
  <si>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</si>
  <si>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</si>
  <si>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</si>
  <si>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</si>
  <si>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</si>
  <si>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</si>
  <si>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</si>
  <si>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</si>
  <si>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</si>
  <si>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</si>
  <si>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</si>
  <si>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</si>
  <si>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</si>
  <si>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</si>
  <si>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</si>
  <si>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</si>
  <si>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</si>
  <si>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</si>
  <si>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</si>
  <si>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</si>
  <si>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</si>
  <si>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</si>
  <si>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</si>
  <si>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</si>
  <si>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</si>
  <si>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</si>
  <si>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</si>
  <si>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</si>
  <si>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</si>
  <si>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</si>
  <si>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</si>
  <si>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</si>
  <si>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</si>
  <si>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</si>
  <si>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</si>
  <si>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</si>
  <si>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</si>
  <si>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</si>
  <si>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</si>
  <si>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</si>
  <si>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</si>
  <si>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</si>
  <si>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</si>
  <si>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</si>
  <si>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</si>
  <si>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</si>
  <si>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</si>
  <si>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</si>
  <si>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</si>
  <si>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</si>
  <si>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</si>
  <si>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</si>
  <si>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</si>
  <si>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</si>
  <si>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</si>
  <si>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</si>
  <si>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</si>
  <si>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</si>
  <si>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</si>
  <si>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</si>
  <si>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</si>
  <si>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</si>
  <si>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</si>
  <si>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</si>
  <si>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</si>
  <si>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</si>
  <si>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</si>
  <si>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</si>
  <si>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</si>
  <si>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</si>
  <si>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</si>
  <si>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</si>
  <si>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</si>
  <si>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</si>
  <si>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</si>
  <si>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</si>
  <si>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</si>
  <si>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</si>
  <si>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</si>
  <si>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</si>
  <si>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</si>
  <si>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</si>
  <si>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</si>
  <si>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</si>
  <si>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</si>
  <si>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</si>
  <si>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</si>
  <si>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</si>
  <si>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</si>
  <si>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</si>
  <si>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</si>
  <si>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</si>
  <si>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</si>
  <si>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</si>
  <si>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</si>
  <si>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</si>
  <si>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</si>
  <si>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</si>
  <si>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</si>
  <si>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</si>
  <si>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</si>
  <si>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</si>
  <si>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</si>
  <si>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</si>
  <si>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</si>
  <si>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</si>
  <si>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</si>
  <si>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</si>
  <si>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</si>
  <si>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</si>
  <si>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</si>
  <si>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</si>
  <si>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</si>
  <si>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</si>
  <si>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</si>
  <si>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</si>
  <si>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</si>
  <si>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</si>
  <si>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</si>
  <si>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</si>
  <si>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</si>
  <si>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</si>
  <si>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</si>
  <si>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</si>
  <si>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</si>
  <si>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</si>
  <si>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</si>
  <si>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</si>
  <si>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</si>
  <si>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</si>
  <si>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</si>
  <si>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</si>
  <si>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</si>
  <si>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</si>
  <si>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</si>
  <si>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</si>
  <si>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</si>
  <si>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</si>
  <si>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</si>
  <si>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</si>
  <si>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</si>
  <si>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</si>
  <si>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</si>
  <si>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</si>
  <si>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</si>
  <si>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</si>
  <si>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</si>
  <si>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</si>
  <si>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</si>
  <si>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</si>
  <si>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</si>
  <si>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</si>
  <si>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</si>
  <si>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</si>
  <si>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</si>
  <si>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</si>
  <si>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</si>
  <si>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</si>
  <si>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</si>
  <si>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</si>
  <si>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</si>
  <si>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</si>
  <si>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</si>
  <si>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</si>
  <si>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</si>
  <si>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</si>
  <si>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</si>
  <si>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</si>
  <si>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</si>
  <si>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</si>
  <si>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</si>
  <si>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</si>
  <si>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</si>
  <si>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</si>
  <si>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</si>
  <si>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</si>
  <si>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</si>
  <si>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</si>
  <si>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</si>
  <si>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</si>
  <si>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</si>
  <si>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</si>
  <si>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</si>
  <si>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</si>
  <si>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</si>
  <si>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</si>
  <si>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</si>
  <si>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</si>
  <si>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</si>
  <si>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</si>
  <si>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</si>
  <si>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</si>
  <si>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</si>
  <si>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</si>
  <si>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</si>
  <si>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</si>
  <si>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</si>
  <si>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</si>
  <si>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</si>
  <si>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</si>
  <si>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</si>
  <si>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</si>
  <si>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</si>
  <si>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</si>
  <si>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</si>
  <si>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</si>
  <si>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</si>
  <si>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</si>
  <si>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</si>
  <si>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</si>
  <si>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</si>
  <si>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</si>
  <si>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</si>
  <si>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</si>
  <si>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</si>
  <si>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</si>
  <si>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</si>
  <si>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</si>
  <si>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</si>
  <si>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</si>
  <si>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</si>
  <si>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</si>
  <si>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</si>
  <si>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</si>
  <si>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</si>
  <si>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</si>
  <si>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</si>
  <si>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</si>
  <si>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</si>
  <si>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</si>
  <si>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</si>
  <si>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</si>
  <si>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</si>
  <si>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</si>
  <si>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</si>
  <si>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</si>
  <si>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</si>
  <si>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</si>
  <si>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</si>
  <si>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</si>
  <si>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</si>
  <si>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</si>
  <si>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</si>
  <si>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</si>
  <si>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</si>
  <si>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</si>
  <si>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</si>
  <si>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</si>
  <si>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</si>
  <si>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</si>
  <si>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</si>
  <si>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</si>
  <si>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</si>
  <si>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</si>
  <si>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</si>
  <si>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</si>
  <si>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</si>
  <si>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</si>
  <si>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</si>
  <si>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</si>
  <si>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</si>
  <si>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</si>
  <si>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</si>
  <si>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</si>
  <si>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</si>
  <si>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</si>
  <si>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</si>
  <si>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</si>
  <si>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</si>
  <si>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</si>
  <si>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</si>
  <si>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</si>
  <si>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</si>
  <si>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</si>
  <si>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</si>
  <si>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</si>
  <si>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</si>
  <si>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</si>
  <si>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</si>
  <si>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</si>
  <si>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</si>
  <si>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</si>
  <si>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</si>
  <si>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</si>
  <si>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</si>
  <si>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</si>
  <si>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</si>
  <si>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</si>
  <si>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</si>
  <si>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</si>
  <si>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</si>
  <si>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</si>
  <si>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</si>
  <si>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</si>
  <si>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</si>
  <si>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</si>
  <si>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</si>
  <si>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</si>
  <si>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</si>
  <si>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</si>
  <si>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</si>
  <si>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</si>
  <si>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</si>
  <si>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</si>
  <si>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</si>
  <si>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</si>
  <si>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</si>
  <si>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</si>
  <si>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</si>
  <si>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</si>
  <si>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</si>
  <si>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</si>
  <si>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</si>
  <si>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</si>
  <si>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</si>
  <si>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</si>
  <si>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</si>
  <si>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</si>
  <si>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</si>
  <si>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</si>
  <si>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</si>
  <si>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</si>
  <si>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</si>
  <si>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</si>
  <si>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</si>
  <si>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</si>
  <si>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</si>
  <si>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</si>
  <si>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</si>
  <si>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</si>
  <si>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</si>
  <si>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</si>
  <si>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</si>
  <si>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</si>
  <si>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</si>
  <si>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</si>
  <si>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</si>
  <si>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</si>
  <si>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</si>
  <si>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</si>
  <si>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</si>
  <si>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</si>
  <si>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</si>
  <si>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</si>
  <si>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</si>
  <si>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</si>
  <si>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</si>
  <si>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</si>
  <si>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</si>
  <si>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</si>
  <si>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</si>
  <si>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</si>
  <si>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</si>
  <si>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</si>
  <si>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</si>
  <si>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</si>
  <si>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</si>
  <si>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</si>
  <si>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</si>
  <si>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</si>
  <si>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</si>
  <si>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</si>
  <si>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</si>
  <si>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</si>
  <si>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</si>
  <si>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</si>
  <si>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</si>
  <si>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</si>
  <si>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</si>
  <si>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</si>
  <si>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</si>
  <si>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</si>
  <si>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</si>
  <si>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</si>
  <si>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</si>
  <si>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</si>
  <si>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</si>
  <si>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</si>
  <si>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</si>
  <si>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</si>
  <si>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</si>
  <si>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</si>
  <si>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</si>
  <si>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</si>
  <si>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</si>
  <si>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</si>
  <si>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</si>
  <si>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</si>
  <si>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</si>
  <si>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</si>
  <si>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</si>
  <si>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</si>
  <si>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</si>
  <si>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</si>
  <si>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</si>
  <si>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</si>
  <si>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</si>
  <si>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</si>
  <si>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</si>
  <si>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</si>
  <si>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</si>
  <si>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</si>
  <si>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</si>
  <si>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</si>
  <si>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</si>
  <si>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</si>
  <si>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</si>
  <si>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</si>
  <si>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</si>
  <si>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</si>
  <si>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</si>
  <si>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</si>
  <si>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</si>
  <si>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</si>
  <si>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</si>
  <si>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</si>
  <si>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</si>
  <si>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</si>
  <si>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</si>
  <si>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</si>
  <si>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</si>
  <si>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</si>
  <si>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</si>
  <si>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</si>
  <si>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</si>
  <si>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</si>
  <si>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</si>
  <si>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</si>
  <si>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</si>
  <si>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</si>
  <si>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</si>
  <si>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</si>
  <si>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</si>
  <si>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</si>
  <si>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</si>
  <si>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</si>
  <si>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</si>
  <si>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</si>
  <si>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</si>
  <si>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</si>
  <si>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</si>
  <si>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</si>
  <si>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</si>
  <si>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</si>
  <si>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</si>
  <si>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</si>
  <si>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</si>
  <si>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</si>
  <si>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</si>
  <si>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</si>
  <si>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</si>
  <si>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</si>
  <si>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</si>
  <si>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</si>
  <si>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</si>
  <si>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</si>
  <si>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</si>
  <si>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</si>
  <si>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</si>
  <si>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</si>
  <si>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</si>
  <si>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</si>
  <si>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</si>
  <si>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</si>
  <si>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</si>
  <si>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</si>
  <si>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</si>
  <si>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</si>
  <si>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</si>
  <si>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</si>
  <si>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</si>
  <si>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</si>
  <si>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</si>
  <si>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</si>
  <si>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</si>
  <si>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</si>
  <si>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</si>
  <si>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</si>
  <si>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</si>
  <si>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</si>
  <si>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</si>
  <si>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</si>
  <si>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</si>
  <si>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</si>
  <si>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</si>
  <si>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</si>
  <si>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</si>
  <si>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</si>
  <si>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</si>
  <si>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</si>
  <si>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</si>
  <si>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</si>
  <si>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</si>
  <si>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</si>
  <si>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</si>
  <si>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</si>
  <si>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</si>
  <si>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</si>
  <si>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</si>
  <si>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</si>
  <si>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</si>
  <si>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</si>
  <si>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</si>
  <si>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</si>
  <si>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</si>
  <si>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</si>
  <si>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</si>
  <si>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</si>
  <si>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</si>
  <si>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</si>
  <si>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</si>
  <si>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</si>
  <si>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</si>
  <si>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</si>
  <si>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</si>
  <si>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</si>
  <si>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</si>
  <si>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</si>
  <si>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</si>
  <si>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</si>
  <si>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</si>
  <si>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</si>
  <si>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</si>
  <si>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</si>
  <si>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</si>
  <si>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</si>
  <si>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</si>
  <si>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</si>
  <si>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</si>
  <si>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</si>
  <si>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</si>
  <si>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</si>
  <si>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</si>
  <si>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</si>
  <si>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</si>
  <si>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</si>
  <si>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</si>
  <si>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</si>
  <si>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</si>
  <si>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</si>
  <si>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</si>
  <si>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</si>
  <si>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</si>
  <si>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</si>
  <si>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</si>
  <si>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</si>
  <si>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</si>
  <si>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</si>
  <si>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</si>
  <si>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</si>
  <si>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</si>
  <si>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</si>
  <si>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</si>
  <si>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</si>
  <si>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</si>
  <si>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</si>
  <si>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</si>
  <si>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</si>
  <si>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</si>
  <si>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</si>
  <si>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</si>
  <si>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</si>
  <si>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</si>
  <si>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</si>
  <si>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</si>
  <si>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</si>
  <si>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</si>
  <si>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</si>
  <si>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</si>
  <si>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</si>
  <si>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</si>
  <si>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</si>
  <si>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</si>
  <si>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</si>
  <si>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</si>
  <si>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</si>
  <si>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</si>
  <si>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</si>
  <si>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</si>
  <si>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</si>
  <si>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</si>
  <si>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</si>
  <si>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</si>
  <si>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</si>
  <si>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</si>
  <si>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</si>
  <si>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</si>
  <si>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</si>
  <si>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</si>
  <si>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</si>
  <si>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</si>
  <si>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</si>
  <si>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</si>
  <si>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</si>
  <si>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</si>
  <si>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</si>
  <si>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</si>
  <si>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</si>
  <si>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</si>
  <si>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</si>
  <si>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</si>
  <si>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</si>
  <si>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</si>
  <si>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</si>
  <si>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</si>
  <si>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</si>
  <si>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</si>
  <si>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</si>
  <si>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</si>
  <si>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</si>
  <si>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</si>
  <si>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</si>
  <si>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</si>
  <si>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</si>
  <si>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</si>
  <si>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</si>
  <si>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</si>
  <si>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</si>
  <si>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</si>
  <si>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</si>
  <si>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</si>
  <si>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</si>
  <si>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</si>
  <si>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</si>
  <si>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</si>
  <si>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</si>
  <si>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</si>
  <si>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</si>
  <si>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</si>
  <si>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</si>
  <si>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</si>
  <si>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</si>
  <si>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</si>
  <si>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</si>
  <si>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</si>
  <si>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</si>
  <si>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</si>
  <si>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</si>
  <si>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</si>
  <si>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</si>
  <si>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</si>
  <si>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</si>
  <si>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</si>
  <si>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</si>
  <si>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</si>
  <si>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</si>
  <si>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</si>
  <si>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</si>
  <si>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</si>
  <si>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</si>
  <si>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</si>
  <si>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</si>
  <si>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</si>
  <si>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</si>
  <si>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</si>
  <si>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</si>
  <si>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</si>
  <si>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</si>
  <si>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</si>
  <si>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</si>
  <si>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</si>
  <si>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</si>
  <si>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</si>
  <si>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</si>
  <si>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</si>
  <si>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</si>
  <si>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</si>
  <si>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</si>
  <si>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</si>
  <si>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</si>
  <si>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</si>
  <si>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</si>
  <si>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</si>
  <si>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</si>
  <si>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</si>
  <si>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</si>
  <si>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</si>
  <si>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</si>
  <si>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</si>
  <si>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</si>
  <si>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</si>
  <si>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</si>
  <si>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</si>
  <si>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</si>
  <si>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</si>
  <si>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</si>
  <si>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</si>
  <si>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</si>
  <si>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</si>
  <si>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</si>
  <si>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</si>
  <si>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</si>
  <si>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</si>
  <si>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</si>
  <si>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</si>
  <si>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</si>
  <si>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</si>
  <si>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</si>
  <si>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</si>
  <si>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</si>
  <si>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</si>
  <si>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</si>
  <si>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</si>
  <si>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</si>
  <si>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</si>
  <si>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</si>
  <si>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</si>
  <si>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</si>
  <si>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</si>
  <si>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</si>
  <si>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</si>
  <si>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</si>
  <si>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</si>
  <si>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</si>
  <si>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</si>
  <si>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</si>
  <si>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</si>
  <si>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</si>
  <si>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</si>
  <si>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</si>
  <si>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</si>
  <si>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</si>
  <si>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</si>
  <si>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</si>
  <si>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</si>
  <si>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</si>
  <si>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</si>
  <si>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</si>
  <si>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</si>
  <si>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</si>
  <si>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</si>
  <si>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</si>
  <si>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</si>
  <si>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</si>
  <si>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</si>
  <si>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</si>
  <si>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</si>
  <si>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</si>
  <si>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</si>
  <si>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</si>
  <si>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</si>
  <si>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</si>
  <si>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</si>
  <si>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</si>
  <si>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</si>
  <si>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</si>
  <si>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</si>
  <si>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</si>
  <si>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</si>
  <si>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</si>
  <si>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</si>
  <si>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</si>
  <si>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</si>
  <si>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</si>
  <si>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</si>
  <si>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</si>
  <si>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</si>
  <si>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</si>
  <si>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</si>
  <si>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</si>
  <si>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</si>
  <si>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</si>
  <si>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</si>
  <si>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</si>
  <si>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</si>
  <si>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</si>
  <si>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</si>
  <si>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</si>
  <si>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</si>
  <si>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</si>
  <si>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</si>
  <si>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</si>
  <si>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</si>
  <si>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</si>
  <si>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</si>
  <si>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</si>
  <si>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</si>
  <si>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</si>
  <si>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</si>
  <si>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</si>
  <si>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</si>
  <si>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</si>
  <si>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</si>
  <si>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</si>
  <si>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</si>
  <si>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</si>
  <si>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</si>
  <si>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</si>
  <si>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</si>
  <si>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</si>
  <si>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</si>
  <si>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</si>
  <si>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</si>
  <si>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</si>
  <si>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</si>
  <si>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</si>
  <si>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</si>
  <si>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</si>
  <si>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</si>
  <si>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</si>
  <si>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</si>
  <si>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</si>
  <si>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</si>
  <si>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</si>
  <si>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</si>
  <si>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</si>
  <si>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</si>
  <si>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</si>
  <si>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</si>
  <si>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</si>
  <si>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</si>
  <si>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</si>
  <si>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</si>
  <si>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</si>
  <si>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</si>
  <si>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</si>
  <si>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</si>
  <si>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</si>
  <si>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</si>
  <si>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</si>
  <si>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</si>
  <si>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</si>
  <si>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</si>
  <si>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</si>
  <si>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</si>
  <si>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</si>
  <si>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</si>
  <si>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</si>
  <si>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</si>
  <si>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</si>
  <si>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</si>
  <si>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</si>
  <si>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</si>
  <si>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</si>
  <si>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</si>
  <si>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</si>
  <si>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</si>
  <si>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</si>
  <si>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</si>
  <si>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</si>
  <si>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</si>
  <si>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</si>
  <si>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</si>
  <si>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</si>
  <si>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</si>
  <si>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</si>
  <si>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</si>
  <si>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</si>
  <si>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</si>
  <si>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</si>
  <si>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</si>
  <si>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</si>
  <si>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</si>
  <si>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</si>
  <si>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</si>
  <si>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</si>
  <si>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</si>
  <si>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</si>
  <si>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</si>
  <si>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</si>
  <si>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</si>
  <si>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</si>
  <si>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</si>
  <si>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</si>
  <si>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</si>
  <si>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</si>
  <si>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</si>
  <si>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</si>
  <si>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</si>
  <si>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</si>
  <si>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</si>
  <si>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</si>
  <si>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</si>
  <si>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</si>
  <si>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</si>
  <si>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</si>
  <si>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</si>
  <si>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</si>
  <si>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</si>
  <si>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</si>
  <si>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</si>
  <si>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</si>
  <si>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</si>
  <si>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</si>
  <si>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</si>
  <si>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</si>
  <si>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</si>
  <si>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</si>
  <si>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</si>
  <si>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</si>
  <si>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</si>
  <si>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</si>
  <si>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</si>
  <si>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</si>
  <si>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</si>
  <si>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</si>
  <si>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</si>
  <si>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</si>
  <si>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</si>
  <si>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</si>
  <si>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</si>
  <si>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</si>
  <si>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</si>
  <si>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</si>
  <si>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</si>
  <si>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</si>
  <si>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</si>
  <si>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</si>
  <si>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</si>
  <si>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</si>
  <si>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</si>
  <si>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</si>
  <si>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</si>
  <si>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</si>
  <si>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</si>
  <si>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</si>
  <si>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</si>
  <si>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</si>
  <si>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</si>
  <si>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</si>
  <si>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</si>
  <si>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</si>
  <si>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</si>
  <si>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</si>
  <si>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</si>
  <si>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</si>
  <si>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</si>
  <si>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</si>
  <si>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</si>
  <si>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</si>
  <si>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</si>
  <si>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</si>
  <si>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</si>
  <si>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</si>
  <si>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</si>
  <si>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</si>
  <si>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</si>
  <si>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</si>
  <si>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</si>
  <si>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</si>
  <si>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</si>
  <si>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</si>
  <si>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</si>
  <si>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</si>
  <si>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</si>
  <si>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</si>
  <si>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</si>
  <si>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</si>
  <si>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</si>
  <si>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</si>
  <si>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</si>
  <si>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</si>
  <si>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</si>
  <si>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</si>
  <si>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</si>
  <si>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</si>
  <si>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</si>
  <si>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</si>
  <si>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</si>
  <si>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</si>
  <si>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</si>
  <si>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</si>
  <si>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</si>
  <si>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</si>
  <si>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</si>
  <si>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</si>
  <si>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</si>
  <si>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</si>
  <si>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</si>
  <si>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</si>
  <si>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</si>
  <si>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</si>
  <si>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</si>
  <si>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</si>
  <si>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</si>
  <si>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</si>
  <si>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</si>
  <si>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</si>
  <si>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</si>
  <si>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</si>
  <si>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</si>
  <si>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</si>
  <si>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</si>
  <si>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</si>
  <si>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</si>
  <si>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</si>
  <si>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</si>
  <si>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</si>
  <si>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</si>
  <si>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</si>
  <si>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</si>
  <si>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</si>
  <si>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</si>
  <si>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</si>
  <si>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</si>
  <si>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</si>
  <si>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</si>
  <si>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</si>
  <si>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</si>
  <si>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</si>
  <si>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</si>
  <si>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</si>
  <si>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</si>
  <si>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</si>
  <si>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</si>
  <si>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</si>
  <si>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</si>
  <si>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</si>
  <si>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</si>
  <si>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</si>
  <si>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</si>
  <si>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</si>
  <si>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</si>
  <si>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</si>
  <si>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</si>
  <si>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</si>
  <si>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</si>
  <si>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</si>
  <si>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</si>
  <si>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</si>
  <si>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</si>
  <si>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</si>
  <si>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</si>
  <si>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</si>
  <si>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</si>
  <si>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</si>
  <si>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</si>
  <si>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</si>
  <si>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</si>
  <si>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</si>
  <si>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</si>
  <si>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</si>
  <si>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</si>
  <si>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</si>
  <si>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</si>
  <si>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</si>
  <si>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</si>
  <si>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</si>
  <si>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</si>
  <si>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</si>
  <si>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</si>
  <si>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</si>
  <si>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</si>
  <si>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</si>
  <si>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</si>
  <si>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</si>
  <si>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</si>
  <si>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</si>
  <si>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</si>
  <si>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</si>
  <si>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</si>
  <si>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</si>
  <si>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</si>
  <si>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</si>
  <si>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</si>
  <si>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</si>
  <si>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</si>
  <si>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</si>
  <si>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</si>
  <si>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</si>
  <si>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</si>
  <si>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</si>
  <si>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</si>
  <si>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</si>
  <si>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</si>
  <si>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</si>
  <si>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</si>
  <si>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</si>
  <si>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</si>
  <si>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</si>
  <si>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</si>
  <si>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</si>
  <si>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</si>
  <si>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</si>
  <si>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</si>
  <si>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</si>
  <si>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</si>
  <si>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</si>
  <si>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</si>
  <si>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</si>
  <si>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</si>
  <si>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</si>
  <si>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</si>
  <si>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</si>
  <si>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</si>
  <si>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</si>
  <si>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</si>
  <si>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</si>
  <si>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</si>
  <si>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</si>
  <si>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</si>
  <si>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</si>
  <si>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</si>
  <si>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</si>
  <si>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</si>
  <si>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</si>
  <si>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</si>
  <si>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</si>
  <si>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</si>
  <si>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</si>
  <si>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</si>
  <si>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</si>
  <si>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</si>
  <si>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</si>
  <si>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</si>
  <si>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</si>
  <si>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</si>
  <si>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</si>
  <si>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</si>
  <si>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</si>
  <si>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</si>
  <si>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</si>
  <si>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</si>
  <si>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</si>
  <si>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</si>
  <si>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</si>
  <si>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</si>
  <si>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</si>
  <si>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</si>
  <si>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</si>
  <si>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</si>
  <si>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</si>
  <si>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</si>
  <si>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</si>
  <si>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</si>
  <si>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</si>
  <si>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</si>
  <si>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</si>
  <si>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</si>
  <si>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</si>
  <si>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</si>
  <si>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</si>
  <si>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</si>
  <si>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</si>
  <si>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</si>
  <si>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</si>
  <si>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</si>
  <si>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</si>
  <si>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</si>
  <si>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</si>
  <si>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</si>
  <si>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</si>
  <si>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</si>
  <si>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</si>
  <si>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</si>
  <si>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</si>
  <si>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</si>
  <si>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</si>
  <si>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</si>
  <si>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</si>
  <si>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</si>
  <si>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</si>
  <si>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</si>
  <si>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</si>
  <si>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</si>
  <si>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</si>
  <si>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</si>
  <si>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</si>
  <si>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</si>
  <si>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</si>
  <si>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</si>
  <si>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</si>
  <si>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</si>
  <si>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</si>
  <si>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</si>
  <si>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</si>
  <si>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</si>
  <si>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</si>
  <si>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</si>
  <si>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</si>
  <si>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</si>
  <si>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</si>
  <si>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</si>
  <si>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</si>
  <si>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</si>
  <si>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</si>
  <si>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</si>
  <si>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</si>
  <si>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</si>
  <si>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</si>
  <si>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</si>
  <si>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</si>
  <si>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</si>
  <si>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</si>
  <si>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</si>
  <si>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</si>
  <si>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</si>
  <si>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</si>
  <si>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</si>
  <si>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</si>
  <si>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</si>
  <si>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</si>
  <si>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</si>
  <si>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</si>
  <si>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</si>
  <si>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</si>
  <si>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</si>
  <si>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</si>
  <si>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</si>
  <si>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</si>
  <si>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</si>
  <si>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</si>
  <si>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</si>
  <si>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</si>
  <si>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</si>
  <si>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</si>
  <si>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</si>
  <si>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</si>
  <si>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</si>
  <si>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</si>
  <si>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</si>
  <si>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</si>
  <si>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</si>
  <si>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</si>
  <si>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</si>
  <si>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</si>
  <si>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</si>
  <si>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</si>
  <si>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</si>
  <si>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</si>
  <si>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</si>
  <si>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</si>
  <si>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</si>
  <si>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</si>
  <si>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</si>
  <si>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</si>
  <si>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</si>
  <si>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</si>
  <si>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</si>
  <si>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</si>
  <si>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</si>
  <si>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</si>
  <si>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</si>
  <si>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</si>
  <si>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</si>
  <si>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</si>
  <si>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</si>
  <si>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</si>
  <si>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</si>
  <si>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</si>
  <si>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</si>
  <si>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</si>
  <si>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</si>
  <si>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</si>
  <si>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</si>
  <si>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</si>
  <si>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</si>
  <si>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</si>
  <si>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</si>
  <si>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</si>
  <si>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</si>
  <si>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</si>
  <si>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</si>
  <si>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</si>
  <si>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</si>
  <si>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</si>
  <si>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</si>
  <si>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</si>
  <si>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</si>
  <si>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</si>
  <si>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</si>
  <si>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</si>
  <si>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</si>
  <si>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</si>
  <si>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</si>
  <si>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</si>
  <si>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</si>
  <si>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</si>
  <si>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</si>
  <si>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</si>
  <si>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</si>
  <si>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</si>
  <si>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</si>
  <si>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</si>
  <si>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</si>
  <si>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</si>
  <si>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</si>
  <si>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</si>
  <si>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</si>
  <si>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</si>
  <si>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</si>
  <si>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</si>
  <si>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</si>
  <si>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</si>
  <si>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</si>
  <si>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</si>
  <si>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</si>
  <si>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</si>
  <si>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</si>
  <si>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</si>
  <si>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</si>
  <si>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</si>
  <si>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</si>
  <si>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</si>
  <si>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</si>
  <si>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</si>
  <si>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</si>
  <si>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</si>
  <si>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</si>
  <si>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</si>
  <si>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</si>
  <si>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</si>
  <si>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</si>
  <si>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</si>
  <si>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</si>
  <si>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</si>
  <si>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</si>
  <si>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</si>
  <si>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</si>
  <si>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</si>
  <si>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</si>
  <si>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</si>
  <si>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</si>
  <si>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</si>
  <si>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</si>
  <si>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</si>
  <si>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</si>
  <si>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</si>
  <si>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</si>
  <si>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</si>
  <si>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</si>
  <si>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</si>
  <si>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</si>
  <si>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</si>
  <si>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</si>
  <si>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</si>
  <si>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</si>
  <si>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</si>
  <si>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</si>
  <si>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</si>
  <si>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</si>
  <si>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</si>
  <si>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</si>
  <si>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</si>
  <si>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</si>
  <si>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</si>
  <si>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</si>
  <si>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</si>
  <si>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</si>
  <si>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</si>
  <si>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</si>
  <si>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</si>
  <si>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</si>
  <si>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</si>
  <si>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</si>
  <si>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</si>
  <si>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</si>
  <si>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</si>
  <si>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</si>
  <si>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</si>
  <si>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</si>
  <si>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</si>
  <si>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</si>
  <si>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</si>
  <si>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</si>
  <si>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</si>
  <si>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</si>
  <si>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</si>
  <si>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</si>
  <si>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</si>
  <si>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</si>
  <si>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</si>
  <si>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</si>
  <si>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</si>
  <si>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</si>
  <si>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</si>
  <si>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</si>
  <si>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</si>
  <si>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</si>
  <si>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</si>
  <si>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</si>
  <si>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</si>
  <si>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</si>
  <si>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</si>
  <si>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</si>
  <si>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</si>
  <si>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</si>
  <si>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</si>
  <si>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</si>
  <si>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</si>
  <si>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</si>
  <si>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</si>
  <si>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</si>
  <si>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</si>
  <si>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</si>
  <si>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</si>
  <si>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</si>
  <si>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</si>
  <si>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</si>
  <si>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</si>
  <si>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</si>
  <si>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</si>
  <si>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</si>
  <si>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</si>
  <si>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</si>
  <si>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</si>
  <si>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</si>
  <si>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</si>
  <si>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</si>
  <si>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</si>
  <si>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</si>
  <si>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</si>
  <si>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</si>
  <si>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</si>
  <si>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</si>
  <si>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</si>
  <si>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</si>
  <si>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</si>
  <si>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</si>
  <si>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</si>
  <si>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</si>
  <si>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</si>
  <si>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</si>
  <si>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</si>
  <si>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</si>
  <si>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</si>
  <si>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</si>
  <si>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</si>
  <si>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</si>
  <si>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</si>
  <si>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</si>
  <si>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</si>
  <si>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</si>
  <si>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</si>
  <si>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</si>
  <si>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</si>
  <si>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</si>
  <si>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</si>
  <si>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</si>
  <si>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</si>
  <si>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</si>
  <si>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</si>
  <si>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</si>
  <si>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</si>
  <si>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</si>
  <si>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</si>
  <si>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</si>
  <si>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</si>
  <si>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</si>
  <si>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</si>
  <si>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</si>
  <si>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</si>
  <si>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</si>
  <si>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</si>
  <si>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</si>
  <si>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</si>
  <si>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</si>
  <si>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</si>
  <si>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</si>
  <si>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</si>
  <si>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</si>
  <si>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</si>
  <si>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</si>
  <si>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</si>
  <si>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</si>
  <si>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</si>
  <si>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</si>
  <si>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</si>
  <si>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</si>
  <si>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</si>
  <si>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</si>
  <si>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</si>
  <si>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</si>
  <si>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</si>
  <si>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</si>
  <si>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</si>
  <si>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</si>
  <si>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</si>
  <si>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</si>
  <si>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</si>
  <si>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</si>
  <si>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</si>
  <si>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</si>
  <si>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</si>
  <si>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</si>
  <si>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</si>
  <si>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</si>
  <si>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</si>
  <si>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</si>
  <si>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</si>
  <si>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</si>
  <si>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</si>
  <si>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</si>
  <si>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</si>
  <si>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</si>
  <si>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</si>
  <si>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</si>
  <si>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</si>
  <si>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</si>
  <si>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</si>
  <si>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</si>
  <si>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</si>
  <si>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</si>
  <si>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</si>
  <si>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</si>
  <si>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</si>
  <si>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</si>
  <si>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</si>
  <si>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</si>
  <si>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</si>
  <si>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</si>
  <si>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</si>
  <si>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</si>
  <si>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</si>
  <si>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</si>
  <si>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</si>
  <si>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</si>
  <si>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</si>
  <si>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</si>
  <si>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</si>
  <si>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</si>
  <si>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</si>
  <si>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</si>
  <si>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</si>
  <si>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</si>
  <si>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</si>
  <si>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</si>
  <si>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</si>
  <si>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</si>
  <si>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</si>
  <si>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</si>
  <si>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</si>
  <si>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</si>
  <si>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</si>
  <si>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</si>
  <si>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</si>
  <si>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</si>
  <si>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</si>
  <si>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</si>
  <si>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</si>
  <si>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</si>
  <si>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</si>
  <si>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</si>
  <si>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</si>
  <si>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</si>
  <si>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</si>
  <si>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</si>
  <si>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</si>
  <si>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</si>
  <si>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</si>
  <si>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</si>
  <si>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</si>
  <si>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</si>
  <si>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</si>
  <si>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</si>
  <si>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</si>
  <si>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</si>
  <si>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</si>
  <si>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</si>
  <si>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</si>
  <si>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</si>
  <si>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</si>
  <si>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</si>
  <si>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</si>
  <si>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</si>
  <si>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</si>
  <si>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</si>
  <si>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</si>
  <si>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</si>
  <si>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</si>
  <si>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</si>
  <si>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</si>
  <si>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</si>
  <si>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</si>
  <si>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</si>
  <si>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</si>
  <si>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</si>
  <si>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</si>
  <si>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</si>
  <si>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</si>
  <si>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</si>
  <si>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</si>
  <si>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</si>
  <si>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</si>
  <si>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</si>
  <si>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</si>
  <si>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</si>
  <si>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</si>
  <si>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</si>
  <si>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</si>
  <si>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</si>
  <si>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</si>
  <si>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</si>
  <si>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</si>
  <si>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</si>
  <si>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</si>
  <si>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</si>
  <si>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</si>
  <si>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</si>
  <si>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</si>
  <si>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</si>
  <si>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</si>
  <si>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</si>
  <si>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</si>
  <si>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</si>
  <si>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</si>
  <si>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</si>
  <si>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</si>
  <si>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</si>
  <si>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</si>
  <si>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</si>
  <si>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</si>
  <si>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</si>
  <si>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</si>
  <si>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</si>
  <si>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</si>
  <si>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</si>
  <si>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</si>
  <si>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</si>
  <si>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</si>
  <si>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</si>
  <si>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</si>
  <si>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</si>
  <si>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</si>
  <si>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</si>
  <si>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</si>
  <si>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</si>
  <si>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</si>
  <si>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</si>
  <si>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</si>
  <si>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</si>
  <si>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</si>
  <si>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</si>
  <si>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</si>
  <si>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</si>
  <si>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</si>
  <si>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</si>
  <si>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</si>
  <si>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</si>
  <si>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</si>
  <si>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</si>
  <si>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</si>
  <si>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</si>
  <si>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</si>
  <si>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</si>
  <si>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</si>
  <si>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</si>
  <si>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</si>
  <si>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</si>
  <si>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</si>
  <si>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</si>
  <si>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</si>
  <si>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</si>
  <si>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</si>
  <si>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</si>
  <si>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</si>
  <si>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</si>
  <si>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</si>
  <si>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</si>
  <si>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</si>
  <si>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</si>
  <si>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</si>
  <si>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</si>
  <si>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</si>
  <si>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</si>
  <si>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</si>
  <si>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</si>
  <si>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</si>
  <si>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</si>
  <si>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</si>
  <si>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</si>
  <si>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</si>
  <si>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</si>
  <si>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</si>
  <si>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</si>
  <si>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</si>
  <si>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</si>
  <si>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</si>
  <si>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</si>
  <si>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</si>
  <si>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</si>
  <si>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</si>
  <si>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</si>
  <si>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</si>
  <si>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</si>
  <si>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</si>
  <si>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</si>
  <si>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</si>
  <si>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</si>
  <si>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</si>
  <si>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</si>
  <si>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</si>
  <si>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</si>
  <si>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</si>
  <si>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</si>
  <si>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</si>
  <si>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</si>
  <si>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</si>
  <si>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</si>
  <si>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</si>
  <si>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</si>
  <si>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</si>
  <si>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</si>
  <si>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</si>
  <si>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</si>
  <si>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</si>
  <si>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</si>
  <si>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</si>
  <si>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</si>
  <si>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</si>
  <si>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</si>
  <si>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</si>
  <si>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</si>
  <si>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</si>
  <si>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</si>
  <si>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</si>
  <si>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</si>
  <si>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</si>
  <si>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</si>
  <si>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</si>
  <si>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</si>
  <si>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</si>
  <si>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</si>
  <si>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</si>
  <si>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</si>
  <si>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</si>
  <si>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</si>
  <si>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</si>
  <si>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</si>
  <si>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</si>
  <si>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</si>
  <si>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</si>
  <si>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</si>
  <si>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</si>
  <si>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</si>
  <si>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</si>
  <si>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</si>
  <si>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</si>
  <si>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</si>
  <si>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</si>
  <si>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</si>
  <si>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</si>
  <si>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</si>
  <si>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</si>
  <si>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</si>
  <si>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</si>
  <si>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</si>
  <si>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</si>
  <si>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</si>
  <si>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</si>
  <si>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</si>
  <si>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</si>
  <si>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</si>
  <si>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</si>
  <si>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</si>
  <si>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</si>
  <si>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</si>
  <si>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</si>
  <si>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</si>
  <si>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</si>
  <si>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</si>
  <si>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</si>
  <si>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</si>
  <si>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</si>
  <si>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</si>
  <si>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</si>
  <si>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</si>
  <si>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</si>
  <si>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</si>
  <si>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</si>
  <si>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</si>
  <si>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</si>
  <si>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</si>
  <si>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</si>
  <si>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</si>
  <si>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</si>
  <si>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</si>
  <si>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</si>
  <si>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</si>
  <si>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</si>
  <si>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</si>
  <si>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</si>
  <si>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</si>
  <si>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</si>
  <si>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</si>
  <si>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</si>
  <si>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</si>
  <si>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</si>
  <si>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</si>
  <si>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</si>
  <si>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</si>
  <si>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</si>
  <si>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</si>
  <si>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</si>
  <si>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</si>
  <si>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</si>
  <si>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</si>
  <si>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</si>
  <si>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</si>
  <si>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</si>
  <si>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</si>
  <si>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</si>
  <si>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</si>
  <si>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</si>
  <si>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</si>
  <si>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</si>
  <si>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</si>
  <si>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</si>
  <si>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</si>
  <si>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</si>
  <si>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</si>
  <si>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</si>
  <si>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</si>
  <si>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</si>
  <si>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</si>
  <si>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</si>
  <si>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</si>
  <si>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</si>
  <si>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</si>
  <si>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</si>
  <si>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</si>
  <si>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</si>
  <si>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</si>
  <si>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</si>
  <si>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</si>
  <si>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</si>
  <si>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</si>
  <si>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</si>
  <si>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</si>
  <si>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</si>
  <si>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</si>
  <si>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</si>
  <si>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</si>
  <si>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</si>
  <si>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</si>
  <si>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</si>
  <si>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</si>
  <si>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</si>
  <si>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</si>
  <si>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</si>
  <si>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</si>
  <si>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</si>
  <si>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</si>
  <si>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</si>
  <si>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</si>
  <si>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</si>
  <si>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</si>
  <si>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</si>
  <si>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</si>
  <si>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</si>
  <si>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</si>
  <si>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</si>
  <si>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</si>
  <si>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</si>
  <si>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</si>
  <si>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</si>
  <si>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</si>
  <si>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</si>
  <si>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</si>
  <si>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</si>
  <si>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</si>
  <si>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</si>
  <si>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</si>
  <si>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</si>
  <si>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</si>
  <si>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</si>
  <si>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</si>
  <si>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</si>
  <si>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</si>
  <si>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</si>
  <si>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</si>
  <si>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</si>
  <si>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</si>
  <si>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</si>
  <si>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</si>
  <si>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</si>
  <si>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</si>
  <si>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</si>
  <si>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</si>
  <si>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</si>
  <si>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</si>
  <si>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</si>
  <si>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</si>
  <si>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</si>
  <si>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</si>
  <si>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</si>
  <si>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</si>
  <si>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</si>
  <si>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</si>
  <si>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</si>
  <si>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</si>
  <si>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</si>
  <si>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</si>
  <si>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</si>
  <si>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</si>
  <si>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</si>
  <si>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</si>
  <si>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</si>
  <si>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</si>
  <si>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</si>
  <si>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</si>
  <si>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</si>
  <si>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</si>
  <si>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</si>
  <si>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</si>
  <si>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</si>
  <si>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</si>
  <si>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</si>
  <si>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</si>
  <si>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</si>
  <si>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</si>
  <si>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</si>
  <si>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</si>
  <si>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</si>
  <si>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</si>
  <si>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</si>
  <si>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</si>
  <si>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</si>
  <si>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</si>
  <si>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</si>
  <si>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</si>
  <si>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</si>
  <si>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</si>
  <si>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</si>
  <si>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</si>
  <si>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</si>
  <si>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</si>
  <si>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</si>
  <si>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</si>
  <si>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</si>
  <si>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</si>
  <si>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</si>
  <si>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</si>
  <si>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</si>
  <si>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</si>
  <si>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</si>
  <si>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</si>
  <si>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</si>
  <si>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</si>
  <si>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</si>
  <si>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</si>
  <si>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</si>
  <si>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</si>
  <si>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</si>
  <si>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</si>
  <si>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</si>
  <si>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</si>
  <si>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</si>
  <si>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</si>
  <si>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</si>
  <si>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</si>
  <si>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</si>
  <si>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</si>
  <si>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</si>
  <si>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</si>
  <si>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</si>
  <si>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</si>
  <si>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</si>
  <si>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</si>
  <si>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</si>
  <si>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</si>
  <si>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</si>
  <si>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</si>
  <si>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</si>
  <si>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</si>
  <si>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</si>
  <si>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</si>
  <si>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</si>
  <si>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</si>
  <si>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</si>
  <si>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</si>
  <si>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</si>
  <si>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</si>
  <si>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</si>
  <si>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</si>
  <si>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</si>
  <si>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</si>
  <si>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</si>
  <si>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</si>
  <si>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</si>
  <si>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</si>
  <si>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</si>
  <si>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</si>
  <si>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</si>
  <si>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</si>
  <si>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</si>
  <si>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</si>
  <si>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</si>
  <si>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</si>
  <si>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</si>
  <si>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</si>
  <si>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</si>
  <si>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</si>
  <si>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</si>
  <si>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</si>
  <si>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</si>
  <si>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</si>
  <si>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</si>
  <si>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</si>
  <si>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</si>
  <si>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</si>
  <si>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</si>
  <si>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</si>
  <si>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</si>
  <si>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</si>
  <si>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</si>
  <si>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</si>
  <si>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</si>
  <si>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</si>
  <si>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</si>
  <si>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</si>
  <si>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</si>
  <si>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</si>
  <si>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</si>
  <si>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</si>
  <si>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</si>
  <si>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</si>
  <si>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</si>
  <si>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</si>
  <si>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</si>
  <si>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</si>
  <si>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</si>
  <si>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</si>
  <si>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</si>
  <si>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</si>
  <si>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</si>
  <si>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</si>
  <si>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</si>
  <si>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</si>
  <si>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</si>
  <si>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</si>
  <si>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</si>
  <si>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</si>
  <si>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</si>
  <si>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</si>
  <si>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</si>
  <si>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</si>
  <si>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</si>
  <si>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</si>
  <si>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</si>
  <si>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</si>
  <si>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</si>
  <si>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</si>
  <si>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</si>
  <si>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</si>
  <si>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</si>
  <si>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</si>
  <si>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</si>
  <si>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</si>
  <si>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</si>
  <si>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</si>
  <si>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</si>
  <si>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</si>
  <si>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</si>
  <si>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</si>
  <si>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</si>
  <si>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</si>
  <si>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</si>
  <si>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</si>
  <si>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</si>
  <si>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</si>
  <si>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</si>
  <si>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</si>
  <si>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</si>
  <si>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</si>
  <si>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</si>
  <si>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</si>
  <si>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</si>
  <si>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</si>
  <si>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</si>
  <si>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</si>
  <si>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</si>
  <si>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</si>
  <si>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</si>
  <si>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</si>
  <si>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</si>
  <si>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</si>
  <si>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</si>
  <si>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</si>
  <si>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</si>
  <si>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</si>
  <si>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</si>
  <si>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</si>
  <si>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</si>
  <si>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</si>
  <si>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</si>
  <si>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</si>
  <si>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</si>
  <si>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</si>
  <si>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</si>
  <si>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</si>
  <si>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</si>
  <si>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</si>
  <si>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</si>
  <si>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</si>
  <si>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</si>
  <si>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</si>
  <si>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</si>
  <si>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</si>
  <si>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</si>
  <si>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</si>
  <si>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</si>
  <si>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</si>
  <si>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</si>
  <si>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</si>
  <si>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</si>
  <si>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</si>
  <si>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</si>
  <si>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</si>
  <si>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</si>
  <si>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</si>
  <si>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</si>
  <si>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</si>
  <si>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</si>
  <si>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</si>
  <si>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</si>
  <si>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</si>
  <si>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</si>
  <si>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</si>
  <si>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</si>
  <si>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</si>
  <si>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</si>
  <si>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</si>
  <si>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</si>
  <si>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</si>
  <si>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</si>
  <si>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</si>
  <si>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</si>
  <si>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</si>
  <si>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</si>
  <si>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</si>
  <si>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</si>
  <si>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</si>
  <si>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</si>
  <si>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</si>
  <si>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</si>
  <si>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</si>
  <si>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</si>
  <si>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</si>
  <si>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</si>
  <si>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</si>
  <si>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</si>
  <si>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</si>
  <si>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</si>
  <si>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</si>
  <si>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</si>
  <si>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</si>
  <si>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</si>
  <si>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</si>
  <si>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</si>
  <si>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</si>
  <si>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</si>
  <si>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</si>
  <si>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</si>
  <si>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</si>
  <si>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</si>
  <si>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</si>
  <si>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</si>
  <si>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</si>
  <si>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</si>
  <si>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</si>
  <si>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</si>
  <si>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</si>
  <si>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</si>
  <si>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</si>
  <si>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</si>
  <si>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</si>
  <si>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</si>
  <si>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</si>
  <si>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</si>
  <si>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</si>
  <si>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</si>
  <si>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</si>
  <si>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</si>
  <si>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</si>
  <si>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</si>
  <si>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</si>
  <si>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</si>
  <si>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</si>
  <si>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</si>
  <si>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</si>
  <si>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</si>
  <si>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</si>
  <si>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</si>
  <si>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</si>
  <si>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</si>
  <si>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</si>
  <si>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</si>
  <si>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</si>
  <si>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</si>
  <si>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</si>
  <si>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</si>
  <si>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</si>
  <si>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</si>
  <si>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</si>
  <si>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</si>
  <si>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</si>
  <si>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</si>
  <si>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</si>
  <si>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</si>
  <si>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</si>
  <si>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</si>
  <si>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</si>
  <si>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</si>
  <si>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</si>
  <si>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</si>
  <si>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</si>
  <si>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</si>
  <si>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</si>
  <si>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</si>
  <si>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</si>
  <si>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</si>
  <si>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</si>
  <si>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</si>
  <si>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</si>
  <si>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</si>
  <si>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</si>
  <si>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</si>
  <si>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</si>
  <si>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</si>
  <si>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</si>
  <si>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</si>
  <si>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</si>
  <si>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</si>
  <si>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</si>
  <si>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</si>
  <si>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</si>
  <si>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</si>
  <si>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</si>
  <si>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</si>
  <si>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</si>
  <si>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</si>
  <si>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</si>
  <si>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</si>
  <si>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</si>
  <si>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</si>
  <si>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</si>
  <si>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</si>
  <si>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</si>
  <si>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</si>
  <si>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</si>
  <si>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</si>
  <si>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</si>
  <si>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</si>
  <si>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</si>
  <si>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</si>
  <si>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</si>
  <si>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</si>
  <si>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</si>
  <si>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</si>
  <si>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</si>
  <si>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</si>
  <si>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</si>
  <si>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</si>
  <si>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</si>
  <si>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</si>
  <si>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</si>
  <si>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</si>
  <si>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</si>
  <si>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</si>
  <si>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</si>
  <si>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</si>
  <si>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</si>
  <si>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</si>
  <si>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</si>
  <si>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</si>
  <si>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</si>
  <si>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</si>
  <si>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</si>
  <si>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</si>
  <si>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</si>
  <si>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</si>
  <si>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</si>
  <si>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</si>
  <si>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</si>
  <si>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</si>
  <si>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</si>
  <si>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</si>
  <si>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</si>
  <si>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</si>
  <si>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</si>
  <si>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</si>
  <si>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</si>
  <si>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</si>
  <si>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</si>
  <si>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</si>
  <si>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</si>
  <si>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</si>
  <si>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</si>
  <si>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</si>
  <si>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</si>
  <si>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</si>
  <si>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</si>
  <si>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</si>
  <si>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</si>
  <si>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</si>
  <si>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</si>
  <si>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</si>
  <si>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</si>
  <si>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</si>
  <si>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</si>
  <si>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</si>
  <si>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</si>
  <si>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</si>
  <si>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</si>
  <si>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</si>
  <si>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</si>
  <si>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</si>
  <si>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</si>
  <si>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</si>
  <si>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</si>
  <si>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</si>
  <si>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</si>
  <si>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</si>
  <si>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</si>
  <si>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</si>
  <si>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</si>
  <si>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</si>
  <si>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</si>
  <si>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</si>
  <si>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</si>
  <si>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</si>
  <si>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</si>
  <si>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</si>
  <si>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</si>
  <si>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</si>
  <si>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</si>
  <si>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</si>
  <si>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</si>
  <si>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</si>
  <si>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</si>
  <si>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</si>
  <si>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</si>
  <si>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</si>
  <si>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</si>
  <si>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</si>
  <si>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</si>
  <si>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</si>
  <si>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</si>
  <si>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</si>
  <si>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</si>
  <si>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</si>
  <si>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</si>
  <si>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</si>
  <si>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</si>
  <si>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</si>
  <si>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</si>
  <si>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</si>
  <si>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</si>
  <si>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</si>
  <si>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</si>
  <si>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</si>
  <si>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</si>
  <si>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</si>
  <si>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</si>
  <si>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</si>
  <si>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</si>
  <si>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</si>
  <si>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</si>
  <si>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</si>
  <si>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</si>
  <si>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</si>
  <si>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</si>
  <si>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</si>
  <si>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</si>
  <si>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</si>
  <si>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</si>
  <si>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</si>
  <si>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</si>
  <si>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</si>
  <si>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</si>
  <si>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</si>
  <si>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</si>
  <si>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</si>
  <si>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</si>
  <si>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</si>
  <si>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</si>
  <si>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</si>
  <si>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</si>
  <si>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</si>
  <si>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</si>
  <si>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</si>
  <si>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</si>
  <si>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</si>
  <si>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</si>
  <si>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</si>
  <si>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</si>
  <si>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</si>
  <si>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</si>
  <si>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</si>
  <si>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</si>
  <si>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</si>
  <si>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</si>
  <si>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</si>
  <si>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</si>
  <si>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</si>
  <si>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</si>
  <si>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</si>
  <si>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</si>
  <si>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</si>
  <si>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</si>
  <si>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</si>
  <si>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</si>
  <si>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</si>
  <si>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</si>
  <si>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</si>
  <si>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</si>
  <si>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</si>
  <si>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</si>
  <si>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</si>
  <si>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</si>
  <si>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</si>
  <si>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</si>
  <si>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</si>
  <si>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</si>
  <si>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</si>
  <si>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</si>
  <si>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</si>
  <si>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</si>
  <si>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</si>
  <si>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</si>
  <si>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</si>
  <si>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</si>
  <si>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</si>
  <si>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</si>
  <si>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</si>
  <si>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</si>
  <si>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</si>
  <si>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</si>
  <si>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</si>
  <si>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</si>
  <si>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</si>
  <si>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</si>
  <si>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</si>
  <si>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</si>
  <si>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</si>
  <si>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</si>
  <si>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</si>
  <si>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</si>
  <si>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</si>
  <si>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</si>
  <si>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</si>
  <si>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</si>
  <si>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</si>
  <si>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</si>
  <si>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</si>
  <si>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</si>
  <si>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</si>
  <si>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</si>
  <si>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</si>
  <si>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</si>
  <si>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</si>
  <si>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</si>
  <si>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</si>
  <si>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</si>
  <si>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</si>
  <si>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</si>
  <si>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</si>
  <si>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</si>
  <si>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</si>
  <si>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</si>
  <si>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</si>
  <si>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</si>
  <si>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</si>
  <si>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</si>
  <si>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</si>
  <si>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</si>
  <si>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</si>
  <si>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</si>
  <si>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</si>
  <si>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</si>
  <si>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</si>
  <si>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</si>
  <si>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</si>
  <si>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</si>
  <si>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</si>
  <si>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</si>
  <si>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</si>
  <si>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</si>
  <si>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</si>
  <si>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</si>
  <si>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</si>
  <si>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</si>
  <si>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</si>
  <si>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</si>
  <si>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</si>
  <si>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</si>
  <si>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</si>
  <si>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</si>
  <si>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</si>
  <si>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</si>
  <si>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</si>
  <si>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</si>
  <si>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</si>
  <si>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</si>
  <si>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</si>
  <si>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</si>
  <si>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</si>
  <si>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</si>
  <si>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</si>
  <si>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</si>
  <si>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</si>
  <si>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</si>
  <si>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</si>
  <si>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</si>
  <si>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</si>
  <si>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</si>
  <si>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</si>
  <si>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</si>
  <si>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</si>
  <si>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</si>
  <si>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</si>
  <si>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</si>
  <si>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</si>
  <si>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</si>
  <si>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</si>
  <si>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</si>
  <si>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</si>
  <si>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</si>
  <si>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</si>
  <si>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</si>
  <si>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</si>
  <si>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</si>
  <si>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</si>
  <si>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</si>
  <si>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</si>
  <si>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</si>
  <si>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</si>
  <si>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</si>
  <si>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</si>
  <si>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</si>
  <si>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</si>
  <si>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</si>
  <si>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</si>
  <si>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</si>
  <si>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</si>
  <si>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</si>
  <si>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</si>
  <si>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</si>
  <si>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</si>
  <si>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</si>
  <si>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</si>
  <si>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</si>
  <si>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</si>
  <si>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</si>
  <si>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</si>
  <si>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</si>
  <si>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</si>
  <si>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</si>
  <si>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</si>
  <si>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</si>
  <si>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</si>
  <si>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</si>
  <si>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</si>
  <si>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</si>
  <si>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</si>
  <si>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</si>
  <si>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</si>
  <si>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</si>
  <si>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</si>
  <si>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</si>
  <si>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</si>
  <si>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</si>
  <si>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</si>
  <si>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</si>
  <si>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</si>
  <si>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</si>
  <si>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</si>
  <si>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</si>
  <si>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</si>
  <si>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</si>
  <si>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</si>
  <si>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</si>
  <si>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</si>
  <si>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</si>
  <si>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</si>
  <si>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</si>
  <si>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</si>
  <si>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</si>
  <si>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</si>
  <si>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</si>
  <si>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</si>
  <si>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</si>
  <si>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</si>
  <si>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</si>
  <si>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</si>
  <si>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</si>
  <si>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</si>
  <si>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</si>
  <si>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</si>
  <si>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</si>
  <si>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</si>
  <si>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</si>
  <si>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</si>
  <si>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</si>
  <si>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</si>
  <si>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</si>
  <si>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</si>
  <si>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</si>
  <si>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</si>
  <si>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</si>
  <si>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</si>
  <si>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</si>
  <si>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</si>
  <si>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</si>
  <si>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</si>
  <si>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</si>
  <si>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</si>
  <si>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</si>
  <si>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</si>
  <si>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</si>
  <si>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</si>
  <si>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</si>
  <si>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</si>
  <si>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</si>
  <si>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</si>
  <si>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</si>
  <si>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</si>
  <si>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</si>
  <si>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</si>
  <si>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</si>
  <si>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</si>
  <si>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</si>
  <si>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</si>
  <si>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</si>
  <si>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</si>
  <si>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</si>
  <si>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</si>
  <si>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</si>
  <si>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</si>
  <si>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</si>
  <si>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</si>
  <si>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</si>
  <si>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</si>
  <si>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</si>
  <si>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</si>
  <si>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</si>
  <si>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</si>
  <si>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</si>
  <si>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</si>
  <si>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</si>
  <si>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</si>
  <si>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</si>
  <si>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</si>
  <si>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</si>
  <si>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</si>
  <si>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</si>
  <si>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</si>
  <si>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</si>
  <si>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</si>
  <si>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</si>
  <si>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</si>
  <si>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</si>
  <si>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</si>
  <si>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</si>
  <si>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</si>
  <si>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</si>
  <si>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</si>
  <si>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</si>
  <si>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</si>
  <si>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</si>
  <si>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</si>
  <si>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</si>
  <si>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</si>
  <si>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</si>
  <si>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</si>
  <si>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</si>
  <si>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</si>
  <si>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</si>
  <si>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</si>
  <si>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</si>
  <si>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</si>
  <si>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</si>
  <si>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</si>
  <si>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</si>
  <si>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</si>
  <si>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</si>
  <si>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</si>
  <si>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</si>
  <si>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</si>
  <si>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</si>
  <si>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</si>
  <si>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</si>
  <si>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</si>
  <si>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</si>
  <si>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</si>
  <si>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</si>
  <si>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</si>
  <si>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</si>
  <si>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</si>
  <si>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</si>
  <si>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</si>
  <si>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</si>
  <si>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</si>
  <si>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</si>
  <si>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</si>
  <si>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</si>
  <si>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</si>
  <si>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</si>
  <si>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</si>
  <si>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</si>
  <si>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</si>
  <si>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</si>
  <si>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</si>
  <si>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</si>
  <si>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</si>
  <si>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</si>
  <si>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</si>
  <si>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</si>
  <si>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</si>
  <si>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</si>
  <si>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</si>
  <si>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</si>
  <si>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</si>
  <si>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</si>
  <si>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</si>
  <si>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</si>
  <si>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</si>
  <si>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</si>
  <si>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</si>
  <si>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</si>
  <si>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</si>
  <si>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</si>
  <si>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</si>
  <si>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</si>
  <si>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</si>
  <si>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</si>
  <si>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</si>
  <si>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</si>
  <si>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</si>
  <si>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</si>
  <si>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</si>
  <si>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</si>
  <si>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</si>
  <si>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</si>
  <si>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</si>
  <si>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</si>
  <si>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</si>
  <si>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</si>
  <si>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</si>
  <si>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</si>
  <si>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</si>
  <si>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</si>
  <si>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</si>
  <si>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</si>
  <si>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</si>
  <si>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</si>
  <si>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</si>
  <si>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</si>
  <si>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</si>
  <si>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</si>
  <si>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</si>
  <si>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</si>
  <si>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</si>
  <si>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</si>
  <si>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</si>
  <si>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</si>
  <si>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</si>
  <si>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</si>
  <si>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</si>
  <si>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</si>
  <si>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</si>
  <si>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</si>
  <si>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</si>
  <si>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</si>
  <si>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</si>
  <si>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</si>
  <si>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</si>
  <si>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</si>
  <si>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</si>
  <si>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</si>
  <si>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</si>
  <si>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</si>
  <si>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</si>
  <si>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</si>
  <si>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</si>
  <si>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</si>
  <si>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</si>
  <si>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</si>
  <si>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</si>
  <si>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</si>
  <si>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</si>
  <si>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</si>
  <si>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</si>
  <si>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</si>
  <si>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</si>
  <si>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</si>
  <si>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</si>
  <si>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</si>
  <si>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</si>
  <si>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</si>
  <si>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</si>
  <si>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</si>
  <si>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</si>
  <si>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</si>
  <si>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</si>
  <si>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</si>
  <si>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</si>
  <si>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</si>
  <si>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</si>
  <si>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</si>
  <si>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</si>
  <si>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</si>
  <si>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</si>
  <si>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</si>
  <si>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</si>
  <si>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</si>
  <si>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</si>
  <si>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</si>
  <si>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</si>
  <si>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</si>
  <si>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</si>
  <si>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</si>
  <si>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</si>
  <si>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</si>
  <si>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</si>
  <si>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</si>
  <si>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</si>
  <si>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</si>
  <si>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</si>
  <si>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</si>
  <si>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</si>
  <si>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</si>
  <si>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</si>
  <si>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</si>
  <si>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</si>
  <si>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</si>
  <si>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</si>
  <si>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</si>
  <si>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</si>
  <si>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</si>
  <si>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</si>
  <si>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</si>
  <si>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</si>
  <si>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</si>
  <si>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</si>
  <si>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</si>
  <si>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</si>
  <si>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</si>
  <si>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</si>
  <si>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</si>
  <si>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</si>
  <si>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</si>
  <si>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</si>
  <si>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</si>
  <si>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</si>
  <si>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</si>
  <si>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</si>
  <si>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</si>
  <si>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</si>
  <si>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</si>
  <si>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</si>
  <si>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</si>
  <si>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</si>
  <si>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</si>
  <si>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</si>
  <si>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</si>
  <si>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</si>
  <si>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</si>
  <si>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</si>
  <si>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</si>
  <si>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</si>
  <si>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</si>
  <si>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</si>
  <si>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</si>
  <si>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</si>
  <si>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</si>
  <si>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</si>
  <si>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</si>
  <si>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</si>
  <si>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</si>
  <si>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</si>
  <si>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</si>
  <si>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</si>
  <si>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</si>
  <si>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</si>
  <si>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</si>
  <si>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</si>
  <si>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</si>
  <si>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</si>
  <si>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</si>
  <si>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</si>
  <si>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</si>
  <si>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</si>
  <si>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</si>
  <si>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</si>
  <si>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</si>
  <si>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</si>
  <si>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</si>
  <si>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</si>
  <si>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</si>
  <si>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</si>
  <si>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</si>
  <si>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</si>
  <si>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</si>
  <si>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</si>
  <si>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</si>
  <si>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</si>
  <si>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</si>
  <si>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</si>
  <si>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</si>
  <si>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</si>
  <si>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</si>
  <si>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</si>
  <si>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</si>
  <si>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</si>
  <si>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</si>
  <si>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</si>
  <si>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</si>
  <si>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</si>
  <si>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</si>
  <si>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</si>
  <si>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</si>
  <si>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</si>
  <si>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</si>
  <si>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</si>
  <si>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</si>
  <si>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</si>
  <si>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</si>
  <si>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</si>
  <si>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</si>
  <si>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</si>
  <si>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</si>
  <si>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</si>
  <si>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</si>
  <si>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</si>
  <si>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</si>
  <si>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</si>
  <si>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</si>
  <si>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</si>
  <si>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</si>
  <si>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</si>
  <si>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</si>
  <si>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</si>
  <si>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</si>
  <si>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</si>
  <si>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</si>
  <si>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</si>
  <si>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</si>
  <si>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</si>
  <si>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</si>
  <si>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</si>
  <si>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</si>
  <si>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</si>
  <si>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</si>
  <si>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</si>
  <si>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</si>
  <si>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</si>
  <si>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</si>
  <si>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</si>
  <si>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</si>
  <si>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</si>
  <si>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</si>
  <si>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</si>
  <si>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</si>
  <si>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</si>
  <si>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</si>
  <si>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</si>
  <si>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</si>
  <si>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</si>
  <si>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</si>
  <si>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</si>
  <si>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</si>
  <si>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</si>
  <si>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</si>
  <si>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</si>
  <si>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</si>
  <si>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</si>
  <si>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</si>
  <si>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</si>
  <si>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</si>
  <si>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</si>
  <si>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</si>
  <si>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</si>
  <si>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</si>
  <si>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</si>
  <si>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</si>
  <si>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</si>
  <si>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</si>
  <si>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</si>
  <si>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</si>
  <si>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</si>
  <si>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</si>
  <si>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</si>
  <si>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</si>
  <si>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</si>
  <si>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</si>
  <si>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</si>
  <si>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</si>
  <si>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</si>
  <si>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</si>
  <si>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</si>
  <si>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</si>
  <si>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</si>
  <si>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</si>
  <si>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</si>
  <si>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</si>
  <si>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</si>
  <si>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</si>
  <si>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</si>
  <si>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</si>
  <si>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</si>
  <si>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</si>
  <si>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</si>
  <si>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</si>
  <si>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</si>
  <si>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</si>
  <si>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</si>
  <si>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</si>
  <si>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</si>
  <si>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</si>
  <si>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</si>
  <si>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</si>
  <si>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</si>
  <si>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</si>
  <si>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</si>
  <si>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</si>
  <si>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</si>
  <si>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</si>
  <si>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</si>
  <si>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</si>
  <si>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</si>
  <si>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</si>
  <si>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</si>
  <si>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</si>
  <si>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</si>
  <si>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</si>
  <si>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</si>
  <si>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</si>
  <si>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</si>
  <si>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</si>
  <si>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</si>
  <si>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</si>
  <si>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</si>
  <si>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</si>
  <si>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</si>
  <si>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</si>
  <si>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</si>
  <si>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</si>
  <si>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</si>
  <si>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</si>
  <si>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</si>
  <si>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</si>
  <si>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</si>
  <si>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</si>
  <si>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</si>
  <si>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</si>
  <si>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</si>
  <si>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</si>
  <si>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</si>
  <si>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</si>
  <si>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</si>
  <si>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</si>
  <si>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</si>
  <si>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</si>
  <si>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</si>
  <si>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</si>
  <si>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</si>
  <si>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</si>
  <si>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</si>
  <si>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</si>
  <si>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</si>
  <si>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</si>
  <si>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</si>
  <si>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</si>
  <si>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</si>
  <si>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</si>
  <si>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</si>
  <si>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</si>
  <si>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</si>
  <si>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</si>
  <si>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</si>
  <si>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</si>
  <si>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</si>
  <si>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</si>
  <si>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</si>
  <si>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</si>
  <si>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</si>
  <si>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</si>
  <si>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</si>
  <si>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</si>
  <si>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</si>
  <si>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</si>
  <si>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</si>
  <si>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</si>
  <si>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</si>
  <si>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</si>
  <si>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</si>
  <si>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</si>
  <si>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</si>
  <si>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</si>
  <si>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</si>
  <si>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</si>
  <si>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</si>
  <si>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</si>
  <si>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</si>
  <si>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</si>
  <si>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</si>
  <si>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</si>
  <si>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</si>
  <si>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</si>
  <si>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</si>
  <si>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</si>
  <si>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</si>
  <si>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</si>
  <si>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</si>
  <si>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</si>
  <si>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</si>
  <si>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</si>
  <si>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</si>
  <si>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</si>
  <si>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</si>
  <si>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</si>
  <si>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</si>
  <si>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</si>
  <si>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</si>
  <si>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</si>
  <si>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</si>
  <si>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</si>
  <si>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</si>
  <si>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</si>
  <si>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</si>
  <si>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</si>
  <si>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</si>
  <si>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</si>
  <si>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</si>
  <si>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</si>
  <si>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</si>
  <si>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</si>
  <si>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</si>
  <si>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</si>
  <si>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</si>
  <si>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</si>
  <si>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</si>
  <si>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</si>
  <si>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</si>
  <si>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</si>
  <si>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</si>
  <si>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</si>
  <si>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</si>
  <si>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</si>
  <si>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</si>
  <si>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</si>
  <si>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</si>
  <si>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</si>
  <si>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</si>
  <si>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</si>
  <si>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</si>
  <si>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</si>
  <si>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</si>
  <si>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</si>
  <si>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</si>
  <si>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</si>
  <si>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</si>
  <si>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</si>
  <si>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</si>
  <si>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</si>
  <si>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</si>
  <si>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</si>
  <si>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</si>
  <si>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</si>
  <si>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</si>
  <si>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</si>
  <si>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</si>
  <si>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</si>
  <si>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</si>
  <si>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</si>
  <si>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</si>
  <si>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</si>
  <si>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</si>
  <si>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</si>
  <si>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</si>
  <si>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</si>
  <si>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</si>
  <si>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</si>
  <si>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</si>
  <si>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</si>
  <si>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</si>
  <si>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</si>
  <si>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</si>
  <si>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</si>
  <si>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</si>
  <si>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</si>
  <si>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</si>
  <si>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</si>
  <si>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</si>
  <si>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</si>
  <si>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</si>
  <si>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</si>
  <si>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</si>
  <si>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</si>
  <si>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</si>
  <si>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</si>
  <si>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</si>
  <si>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</si>
  <si>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</si>
  <si>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</si>
  <si>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</si>
  <si>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</si>
  <si>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</si>
  <si>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</si>
  <si>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</si>
  <si>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</si>
  <si>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</si>
  <si>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</si>
  <si>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</si>
  <si>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</si>
  <si>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</si>
  <si>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</si>
  <si>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</si>
  <si>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</si>
  <si>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</si>
  <si>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</si>
  <si>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</si>
  <si>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</si>
  <si>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</si>
  <si>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</si>
  <si>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</si>
  <si>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</si>
  <si>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</si>
  <si>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</si>
  <si>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</si>
  <si>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</si>
  <si>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</si>
  <si>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</si>
  <si>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</si>
  <si>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</si>
  <si>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</si>
  <si>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</si>
  <si>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</si>
  <si>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</si>
  <si>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</si>
  <si>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</si>
  <si>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</si>
  <si>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</si>
  <si>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</si>
  <si>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</si>
  <si>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</si>
  <si>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</si>
  <si>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</si>
  <si>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</si>
  <si>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</si>
  <si>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</si>
  <si>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</si>
  <si>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</si>
  <si>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</si>
  <si>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</si>
  <si>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</si>
  <si>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</si>
  <si>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</si>
  <si>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</si>
  <si>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</si>
  <si>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</si>
  <si>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</si>
  <si>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</si>
  <si>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</si>
  <si>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</si>
  <si>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</si>
  <si>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</si>
  <si>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</si>
  <si>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</si>
  <si>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</si>
  <si>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</si>
  <si>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</si>
  <si>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</si>
  <si>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</si>
  <si>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</si>
  <si>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</si>
  <si>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</si>
  <si>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</si>
  <si>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</si>
  <si>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</si>
  <si>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</si>
  <si>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</si>
  <si>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</si>
  <si>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</si>
  <si>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</si>
  <si>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</si>
  <si>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</si>
  <si>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</si>
  <si>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</si>
  <si>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</si>
  <si>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</si>
  <si>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</si>
  <si>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</si>
  <si>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</si>
  <si>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</si>
  <si>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</si>
  <si>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</si>
  <si>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</si>
  <si>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</si>
  <si>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</si>
  <si>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</si>
  <si>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</si>
  <si>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</si>
  <si>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</si>
  <si>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</si>
  <si>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</si>
  <si>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</si>
  <si>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</si>
  <si>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</si>
  <si>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</si>
  <si>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</si>
  <si>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</si>
  <si>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</si>
  <si>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</si>
  <si>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</si>
  <si>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</si>
  <si>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</si>
  <si>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</si>
  <si>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</si>
  <si>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</si>
  <si>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</si>
  <si>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</si>
  <si>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</si>
  <si>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</si>
  <si>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</si>
  <si>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</si>
  <si>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</si>
  <si>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</si>
  <si>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</si>
  <si>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</si>
  <si>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</si>
  <si>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</si>
  <si>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</si>
  <si>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</si>
  <si>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</si>
  <si>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</si>
  <si>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</si>
  <si>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</si>
  <si>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</si>
  <si>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</si>
  <si>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</si>
  <si>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</si>
  <si>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</si>
  <si>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</si>
  <si>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</si>
  <si>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</si>
  <si>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</si>
  <si>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</si>
  <si>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</si>
  <si>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</si>
  <si>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</si>
  <si>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</si>
  <si>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</si>
  <si>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</si>
  <si>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</si>
  <si>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</si>
  <si>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</si>
  <si>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</si>
  <si>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</si>
  <si>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</si>
  <si>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</si>
  <si>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</si>
  <si>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</si>
  <si>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</si>
  <si>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</si>
  <si>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</si>
  <si>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</si>
  <si>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</si>
  <si>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</si>
  <si>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</si>
  <si>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</si>
  <si>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</si>
  <si>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</si>
  <si>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</si>
  <si>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</si>
  <si>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</si>
  <si>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</si>
  <si>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</si>
  <si>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</si>
  <si>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</si>
  <si>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</si>
  <si>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</si>
  <si>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</si>
  <si>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</si>
  <si>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</si>
  <si>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</si>
  <si>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</si>
  <si>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</si>
  <si>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</si>
  <si>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</si>
  <si>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</si>
  <si>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</si>
  <si>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</si>
  <si>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</si>
  <si>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</si>
  <si>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</si>
  <si>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</si>
  <si>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</si>
  <si>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</si>
  <si>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</si>
  <si>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</si>
  <si>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</si>
  <si>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</si>
  <si>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</si>
  <si>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</si>
  <si>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</si>
  <si>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</si>
  <si>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</si>
  <si>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</si>
  <si>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</si>
  <si>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</si>
  <si>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</si>
  <si>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</si>
  <si>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</si>
  <si>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</si>
  <si>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</si>
  <si>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</si>
  <si>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</si>
  <si>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</si>
  <si>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</si>
  <si>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</si>
  <si>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</si>
  <si>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</si>
  <si>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</si>
  <si>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</si>
  <si>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</si>
  <si>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</si>
  <si>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</si>
  <si>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</si>
  <si>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</si>
  <si>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</si>
  <si>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</si>
  <si>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</si>
  <si>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</si>
  <si>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</si>
  <si>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</si>
  <si>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</si>
  <si>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</si>
  <si>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</si>
  <si>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</si>
  <si>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</si>
  <si>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</si>
  <si>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</si>
  <si>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</si>
  <si>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</si>
  <si>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</si>
  <si>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</si>
  <si>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</si>
  <si>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</si>
  <si>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</si>
  <si>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</si>
  <si>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</si>
  <si>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</si>
  <si>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</si>
  <si>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</si>
  <si>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</si>
  <si>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</si>
  <si>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</si>
  <si>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</si>
  <si>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</si>
  <si>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</si>
  <si>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</si>
  <si>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</si>
  <si>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</si>
  <si>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</si>
  <si>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</si>
  <si>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</si>
  <si>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</si>
  <si>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</si>
  <si>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</si>
  <si>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</si>
  <si>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</si>
  <si>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</si>
  <si>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</si>
  <si>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</si>
  <si>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</si>
  <si>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</si>
  <si>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</si>
  <si>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</si>
  <si>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</si>
  <si>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</si>
  <si>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</si>
  <si>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</si>
  <si>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</si>
  <si>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</si>
  <si>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</si>
  <si>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</si>
  <si>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</si>
  <si>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</si>
  <si>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</si>
  <si>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</si>
  <si>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</si>
  <si>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</si>
  <si>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</si>
  <si>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</si>
  <si>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</si>
  <si>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</si>
  <si>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</si>
  <si>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</si>
  <si>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</si>
  <si>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</si>
  <si>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</si>
  <si>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</si>
  <si>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</si>
  <si>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</si>
  <si>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</si>
  <si>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</si>
  <si>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</si>
  <si>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</si>
  <si>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</si>
  <si>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</si>
  <si>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</si>
  <si>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</si>
  <si>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</si>
  <si>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</si>
  <si>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</si>
  <si>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</si>
  <si>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</si>
  <si>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</si>
  <si>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</si>
  <si>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</si>
  <si>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</si>
  <si>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</si>
  <si>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</si>
  <si>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</si>
  <si>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</si>
  <si>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</si>
  <si>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</si>
  <si>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</si>
  <si>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</si>
  <si>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</si>
  <si>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</si>
  <si>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</si>
  <si>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</si>
  <si>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</si>
  <si>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</si>
  <si>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</si>
  <si>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</si>
  <si>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</si>
  <si>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</si>
  <si>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</si>
  <si>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</si>
  <si>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</si>
  <si>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</si>
  <si>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</si>
  <si>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</si>
  <si>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</si>
  <si>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</si>
  <si>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</si>
  <si>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</si>
  <si>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</si>
  <si>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</si>
  <si>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</si>
  <si>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</si>
  <si>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</si>
  <si>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</si>
  <si>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</si>
  <si>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</si>
  <si>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</si>
  <si>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</si>
  <si>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</si>
  <si>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</si>
  <si>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</si>
  <si>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</si>
  <si>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</si>
  <si>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</si>
  <si>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</si>
  <si>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</si>
  <si>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</si>
  <si>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</si>
  <si>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</si>
  <si>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</si>
  <si>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</si>
  <si>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</si>
  <si>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</si>
  <si>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</si>
  <si>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</si>
  <si>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</si>
  <si>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</si>
  <si>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</si>
  <si>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</si>
  <si>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</si>
  <si>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</si>
  <si>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</si>
  <si>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</si>
  <si>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</si>
  <si>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</si>
  <si>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</si>
  <si>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</si>
  <si>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</si>
  <si>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</si>
  <si>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</si>
  <si>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</si>
  <si>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</si>
  <si>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</si>
  <si>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</si>
  <si>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</si>
  <si>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</si>
  <si>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</si>
  <si>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</si>
  <si>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</si>
  <si>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</si>
  <si>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</si>
  <si>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</si>
  <si>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</si>
  <si>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</si>
  <si>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</si>
  <si>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</si>
  <si>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</si>
  <si>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</si>
  <si>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</si>
  <si>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</si>
  <si>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</si>
  <si>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</si>
  <si>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</si>
  <si>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</si>
  <si>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</si>
  <si>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</si>
  <si>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</si>
  <si>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</si>
  <si>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</si>
  <si>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</si>
  <si>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</si>
  <si>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</si>
  <si>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</si>
  <si>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</si>
  <si>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</si>
  <si>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</si>
  <si>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</si>
  <si>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</si>
  <si>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</si>
  <si>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</si>
  <si>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</si>
  <si>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</si>
  <si>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</si>
  <si>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</si>
  <si>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</si>
  <si>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</si>
  <si>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</si>
  <si>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</si>
  <si>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</si>
  <si>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</si>
  <si>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</si>
  <si>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</si>
  <si>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</si>
  <si>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</si>
  <si>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</si>
  <si>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</si>
  <si>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</si>
  <si>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</si>
  <si>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</si>
  <si>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</si>
  <si>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</si>
  <si>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</si>
  <si>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</si>
  <si>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</si>
  <si>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</si>
  <si>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</si>
  <si>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</si>
  <si>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</si>
  <si>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</si>
  <si>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</si>
  <si>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</si>
  <si>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</si>
  <si>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</si>
  <si>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</si>
  <si>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</si>
  <si>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</si>
  <si>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</si>
  <si>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</si>
  <si>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</si>
  <si>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</si>
  <si>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</si>
  <si>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</si>
  <si>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</si>
  <si>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</si>
  <si>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</si>
  <si>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</si>
  <si>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</si>
  <si>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</si>
  <si>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</si>
  <si>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</si>
  <si>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</si>
  <si>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</si>
  <si>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</si>
  <si>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</si>
  <si>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</si>
  <si>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</si>
  <si>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</si>
  <si>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</si>
  <si>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</si>
  <si>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</si>
  <si>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</si>
  <si>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</si>
  <si>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</si>
  <si>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</si>
  <si>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</si>
  <si>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</si>
  <si>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</si>
  <si>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</si>
  <si>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</si>
  <si>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</si>
  <si>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</si>
  <si>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</si>
  <si>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</si>
  <si>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</si>
  <si>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</si>
  <si>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</si>
  <si>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</si>
  <si>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</si>
  <si>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</si>
  <si>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</si>
  <si>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</si>
  <si>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</si>
  <si>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</si>
  <si>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</si>
  <si>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</si>
  <si>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</si>
  <si>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</si>
  <si>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</si>
  <si>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</si>
  <si>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</si>
  <si>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</si>
  <si>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</si>
  <si>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</si>
  <si>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</si>
  <si>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</si>
  <si>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</si>
  <si>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</si>
  <si>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</si>
  <si>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</si>
  <si>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</si>
  <si>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</si>
  <si>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</si>
  <si>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</si>
  <si>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</si>
  <si>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</si>
  <si>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</si>
  <si>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</si>
  <si>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</si>
  <si>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</si>
  <si>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</si>
  <si>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</si>
  <si>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</si>
  <si>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</si>
  <si>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</si>
  <si>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</si>
  <si>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</si>
  <si>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</si>
  <si>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</si>
  <si>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</si>
  <si>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</si>
  <si>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</si>
  <si>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</si>
  <si>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</si>
  <si>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</si>
  <si>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</si>
  <si>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</si>
  <si>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</si>
  <si>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</si>
  <si>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</si>
  <si>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</si>
  <si>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</si>
  <si>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</si>
  <si>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</si>
  <si>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</si>
  <si>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</si>
  <si>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</si>
  <si>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</si>
  <si>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</si>
  <si>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</si>
  <si>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</si>
  <si>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</si>
  <si>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</si>
  <si>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</si>
  <si>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</si>
  <si>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</si>
  <si>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</si>
  <si>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</si>
  <si>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</si>
  <si>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</si>
  <si>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</si>
  <si>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</si>
  <si>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</si>
  <si>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</si>
  <si>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</si>
  <si>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</si>
  <si>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</si>
  <si>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</si>
  <si>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</si>
  <si>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</si>
  <si>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</si>
  <si>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</si>
  <si>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</si>
  <si>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</si>
  <si>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</si>
  <si>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</si>
  <si>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</si>
  <si>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</si>
  <si>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</si>
  <si>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</si>
  <si>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</si>
  <si>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</si>
  <si>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</si>
  <si>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</si>
  <si>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</si>
  <si>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</si>
  <si>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</si>
  <si>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</si>
  <si>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</si>
  <si>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</si>
  <si>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</si>
  <si>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</si>
  <si>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</si>
  <si>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</si>
  <si>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</si>
  <si>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</si>
  <si>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</si>
  <si>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</si>
  <si>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</si>
  <si>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</si>
  <si>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</si>
  <si>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</si>
  <si>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</si>
  <si>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</si>
  <si>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</si>
  <si>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</si>
  <si>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</si>
  <si>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</si>
  <si>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</si>
  <si>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</si>
  <si>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</si>
  <si>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</si>
  <si>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</si>
  <si>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</si>
  <si>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</si>
  <si>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</si>
  <si>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</si>
  <si>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</si>
  <si>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</si>
  <si>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</si>
  <si>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</si>
  <si>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</si>
  <si>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</si>
  <si>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</si>
  <si>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</si>
  <si>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</si>
  <si>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</si>
  <si>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</si>
  <si>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</si>
  <si>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</si>
  <si>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</si>
  <si>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</si>
  <si>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</si>
  <si>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</si>
  <si>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</si>
  <si>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</si>
  <si>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</si>
  <si>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</si>
  <si>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</si>
  <si>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</si>
  <si>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</si>
  <si>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</si>
  <si>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</si>
  <si>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</si>
  <si>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</si>
  <si>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</si>
  <si>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</si>
  <si>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</si>
  <si>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</si>
  <si>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</si>
  <si>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</si>
  <si>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</si>
  <si>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</si>
  <si>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</si>
  <si>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</si>
  <si>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</si>
  <si>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</si>
  <si>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</si>
  <si>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</si>
  <si>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</si>
  <si>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</si>
  <si>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</si>
  <si>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</si>
  <si>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</si>
  <si>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</si>
  <si>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</si>
  <si>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</si>
  <si>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</si>
  <si>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</si>
  <si>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</si>
  <si>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</si>
  <si>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</si>
  <si>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</si>
  <si>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</si>
  <si>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</si>
  <si>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</si>
  <si>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</si>
  <si>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</si>
  <si>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</si>
  <si>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</si>
  <si>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</si>
  <si>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</si>
  <si>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</si>
  <si>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</si>
  <si>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</si>
  <si>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</si>
  <si>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</si>
  <si>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</si>
  <si>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</si>
  <si>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</si>
  <si>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</si>
  <si>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</si>
  <si>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</si>
  <si>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</si>
  <si>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</si>
  <si>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</si>
  <si>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</si>
  <si>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</si>
  <si>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</si>
  <si>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</si>
  <si>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</si>
  <si>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</si>
  <si>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</si>
  <si>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</si>
  <si>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</si>
  <si>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</si>
  <si>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</si>
  <si>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</si>
  <si>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</si>
  <si>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</si>
  <si>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</si>
  <si>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</si>
  <si>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</si>
  <si>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</si>
  <si>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</si>
  <si>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</si>
  <si>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</si>
  <si>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</si>
  <si>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</si>
  <si>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</si>
  <si>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</si>
  <si>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</si>
  <si>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</si>
  <si>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</si>
  <si>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</si>
  <si>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</si>
  <si>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</si>
  <si>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</si>
  <si>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</si>
  <si>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</si>
  <si>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</si>
  <si>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</si>
  <si>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</si>
  <si>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</si>
  <si>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</si>
  <si>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</si>
  <si>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</si>
  <si>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</si>
  <si>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</si>
  <si>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</si>
  <si>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</si>
  <si>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</si>
  <si>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</si>
  <si>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</si>
  <si>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</si>
  <si>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</si>
  <si>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</si>
  <si>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</si>
  <si>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</si>
  <si>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</si>
  <si>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</si>
  <si>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</si>
  <si>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</si>
  <si>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</si>
  <si>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</si>
  <si>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</si>
  <si>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</si>
  <si>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</si>
  <si>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</si>
  <si>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</si>
  <si>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</si>
  <si>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</si>
  <si>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</si>
  <si>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</si>
  <si>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</si>
  <si>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</si>
  <si>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</si>
  <si>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</si>
  <si>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</si>
  <si>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</si>
  <si>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</si>
  <si>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</si>
  <si>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</si>
  <si>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</si>
  <si>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</si>
  <si>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</si>
  <si>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</si>
  <si>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</si>
  <si>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</si>
  <si>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</si>
  <si>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</si>
  <si>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</si>
  <si>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</si>
  <si>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</si>
  <si>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</si>
  <si>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</si>
  <si>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</si>
  <si>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</si>
  <si>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</si>
  <si>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</si>
  <si>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</si>
  <si>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</si>
  <si>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</si>
  <si>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</si>
  <si>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</si>
  <si>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</si>
  <si>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</si>
  <si>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</si>
  <si>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</si>
  <si>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</si>
  <si>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</si>
  <si>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</si>
  <si>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</si>
  <si>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</si>
  <si>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</si>
  <si>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</si>
  <si>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</si>
  <si>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</si>
  <si>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</si>
  <si>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</si>
  <si>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</si>
  <si>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</si>
  <si>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</si>
  <si>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</si>
  <si>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</si>
  <si>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</si>
  <si>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</si>
  <si>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</si>
  <si>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</si>
  <si>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</si>
  <si>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</si>
  <si>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</si>
  <si>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</si>
  <si>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</si>
  <si>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</si>
  <si>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</si>
  <si>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</si>
  <si>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</si>
  <si>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</si>
  <si>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</si>
  <si>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</si>
  <si>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</si>
  <si>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</si>
  <si>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</si>
  <si>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</si>
  <si>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</si>
  <si>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</si>
  <si>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</si>
  <si>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</si>
  <si>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</si>
  <si>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</si>
  <si>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</si>
  <si>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</si>
  <si>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</si>
  <si>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</si>
  <si>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</si>
  <si>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</si>
  <si>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</si>
  <si>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</si>
  <si>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</si>
  <si>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</si>
  <si>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</si>
  <si>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</si>
  <si>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</si>
  <si>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</si>
  <si>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</si>
  <si>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</si>
  <si>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</si>
  <si>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</si>
  <si>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</si>
  <si>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</si>
  <si>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</si>
  <si>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</si>
  <si>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</si>
  <si>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</si>
  <si>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</si>
  <si>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</si>
  <si>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</si>
  <si>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</si>
  <si>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</si>
  <si>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</si>
  <si>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</si>
  <si>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</si>
  <si>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</si>
  <si>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</si>
  <si>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</si>
  <si>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</si>
  <si>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</si>
  <si>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</si>
  <si>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</si>
  <si>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</si>
  <si>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</si>
  <si>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</si>
  <si>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</si>
  <si>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</si>
  <si>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</si>
  <si>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</si>
  <si>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</si>
  <si>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</si>
  <si>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</si>
  <si>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</si>
  <si>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</si>
  <si>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</si>
  <si>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</si>
  <si>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</si>
  <si>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</si>
  <si>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</si>
  <si>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</si>
  <si>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</si>
  <si>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</si>
  <si>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</si>
  <si>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</si>
  <si>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</si>
  <si>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</si>
  <si>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</si>
  <si>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</si>
  <si>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</si>
  <si>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</si>
  <si>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</si>
  <si>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</si>
  <si>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</si>
  <si>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</si>
  <si>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</si>
  <si>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</si>
  <si>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</si>
  <si>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</si>
  <si>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</si>
  <si>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</si>
  <si>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</si>
  <si>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</si>
  <si>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</si>
  <si>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</si>
  <si>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</si>
  <si>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</si>
  <si>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</si>
  <si>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</si>
  <si>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</si>
  <si>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</si>
  <si>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</si>
  <si>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</si>
  <si>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</si>
  <si>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</si>
  <si>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</si>
  <si>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</si>
  <si>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</si>
  <si>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</si>
  <si>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</si>
  <si>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</si>
  <si>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</si>
  <si>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</si>
  <si>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</si>
  <si>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</si>
  <si>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</si>
  <si>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</si>
  <si>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</si>
  <si>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</si>
  <si>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</si>
  <si>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</si>
  <si>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</si>
  <si>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</si>
  <si>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</si>
  <si>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</si>
  <si>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</si>
  <si>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</si>
  <si>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</si>
  <si>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</si>
  <si>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</si>
  <si>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</si>
  <si>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</si>
  <si>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</si>
  <si>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</si>
  <si>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</si>
  <si>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</si>
  <si>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</si>
  <si>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</si>
  <si>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</si>
  <si>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</si>
  <si>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</si>
  <si>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</si>
  <si>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</si>
  <si>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</si>
  <si>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</si>
  <si>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</si>
  <si>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</si>
  <si>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</si>
  <si>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</si>
  <si>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</si>
  <si>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</si>
  <si>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</si>
  <si>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</si>
  <si>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</si>
  <si>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</si>
  <si>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</si>
  <si>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</si>
  <si>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</si>
  <si>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</si>
  <si>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</si>
  <si>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</si>
  <si>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</si>
  <si>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</si>
  <si>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</si>
  <si>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</si>
  <si>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</si>
  <si>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</si>
  <si>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</si>
  <si>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</si>
  <si>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</si>
  <si>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</si>
  <si>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</si>
  <si>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</si>
  <si>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</si>
  <si>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</si>
  <si>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</si>
  <si>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</si>
  <si>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</si>
  <si>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</si>
  <si>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</si>
  <si>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</si>
  <si>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</si>
  <si>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</si>
  <si>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</si>
  <si>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</si>
  <si>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</si>
  <si>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</si>
  <si>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</si>
  <si>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</si>
  <si>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</si>
  <si>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</si>
  <si>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</si>
  <si>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</si>
  <si>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</si>
  <si>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</si>
  <si>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</si>
  <si>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</si>
  <si>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</si>
  <si>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</si>
  <si>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</si>
  <si>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</si>
  <si>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</si>
  <si>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</si>
  <si>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</si>
  <si>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</si>
  <si>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</si>
  <si>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</si>
  <si>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</si>
  <si>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</si>
  <si>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</si>
  <si>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</si>
  <si>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</si>
  <si>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</si>
  <si>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</si>
  <si>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</si>
  <si>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</si>
  <si>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</si>
  <si>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</si>
  <si>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</si>
  <si>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</si>
  <si>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</si>
  <si>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</si>
  <si>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</si>
  <si>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</si>
  <si>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</si>
  <si>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</si>
  <si>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</si>
  <si>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</si>
  <si>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</si>
  <si>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</si>
  <si>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</si>
  <si>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</si>
  <si>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</si>
  <si>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</si>
  <si>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</si>
  <si>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</si>
  <si>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</si>
  <si>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</si>
  <si>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</si>
  <si>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</si>
  <si>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</si>
  <si>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</si>
  <si>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</si>
  <si>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</si>
  <si>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</si>
  <si>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</si>
  <si>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</si>
  <si>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</si>
  <si>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</si>
  <si>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</si>
  <si>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</si>
  <si>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</si>
  <si>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</si>
  <si>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</si>
  <si>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</si>
  <si>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</si>
  <si>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</si>
  <si>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</si>
  <si>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</si>
  <si>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</si>
  <si>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</si>
  <si>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</si>
  <si>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</si>
  <si>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</si>
  <si>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</si>
  <si>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</si>
  <si>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</si>
  <si>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</si>
  <si>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</si>
  <si>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</si>
  <si>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</si>
  <si>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</si>
  <si>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</si>
  <si>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</si>
  <si>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</si>
  <si>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</si>
  <si>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</si>
  <si>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</si>
  <si>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</si>
  <si>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</si>
  <si>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</si>
  <si>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</si>
  <si>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</si>
  <si>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</si>
  <si>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</si>
  <si>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</si>
  <si>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</si>
  <si>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</si>
  <si>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</si>
  <si>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</si>
  <si>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</si>
  <si>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</si>
  <si>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</si>
  <si>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</si>
  <si>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</si>
  <si>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</si>
  <si>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</si>
  <si>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</si>
  <si>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</si>
  <si>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</si>
  <si>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</si>
  <si>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</si>
  <si>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</si>
  <si>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</si>
  <si>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</si>
  <si>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</si>
  <si>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</si>
  <si>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</si>
  <si>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</si>
  <si>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</si>
  <si>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</si>
  <si>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</si>
  <si>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</si>
  <si>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</si>
  <si>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</si>
  <si>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</si>
  <si>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</si>
  <si>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</si>
  <si>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</si>
  <si>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</si>
  <si>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</si>
  <si>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</si>
  <si>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</si>
  <si>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</si>
  <si>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</si>
  <si>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</si>
  <si>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</si>
  <si>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</si>
  <si>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</si>
  <si>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</si>
  <si>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</si>
  <si>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</si>
  <si>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</si>
  <si>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</si>
  <si>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</si>
  <si>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</si>
  <si>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</si>
  <si>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</si>
  <si>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</si>
  <si>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</si>
  <si>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</si>
  <si>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</si>
  <si>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</si>
  <si>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</si>
  <si>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</si>
  <si>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</si>
  <si>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</si>
  <si>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</si>
  <si>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</si>
  <si>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</si>
  <si>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</si>
  <si>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</si>
  <si>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</si>
  <si>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</si>
  <si>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</si>
  <si>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</si>
  <si>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</si>
  <si>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</si>
  <si>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</si>
  <si>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</si>
  <si>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</si>
  <si>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</si>
  <si>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</si>
  <si>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</si>
  <si>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</si>
  <si>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</si>
  <si>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</si>
  <si>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</si>
  <si>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</si>
  <si>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</si>
  <si>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</si>
  <si>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</si>
  <si>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</si>
  <si>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</si>
  <si>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</si>
  <si>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</si>
  <si>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</si>
  <si>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</si>
  <si>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</si>
  <si>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</si>
  <si>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</si>
  <si>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</si>
  <si>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</si>
  <si>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</si>
  <si>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</si>
  <si>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</si>
  <si>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</si>
  <si>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</si>
  <si>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</si>
  <si>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</si>
  <si>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</si>
  <si>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</si>
  <si>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</si>
  <si>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</si>
  <si>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</si>
  <si>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</si>
  <si>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</si>
  <si>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</si>
  <si>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</si>
  <si>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</si>
  <si>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</si>
  <si>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</si>
  <si>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</si>
  <si>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</si>
  <si>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</si>
  <si>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</si>
  <si>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</si>
  <si>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</si>
  <si>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</si>
  <si>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</si>
  <si>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</si>
  <si>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</si>
  <si>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</si>
  <si>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</si>
  <si>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</si>
  <si>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</si>
  <si>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</si>
  <si>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</si>
  <si>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</si>
  <si>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</si>
  <si>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</si>
  <si>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</si>
  <si>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</si>
  <si>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</si>
  <si>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</si>
  <si>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</si>
  <si>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</si>
  <si>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</si>
  <si>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</si>
  <si>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</si>
  <si>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</si>
  <si>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</si>
  <si>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</si>
  <si>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</si>
  <si>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</si>
  <si>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</si>
  <si>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</si>
  <si>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</si>
  <si>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</si>
  <si>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</si>
  <si>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</si>
  <si>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</si>
  <si>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</si>
  <si>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</si>
  <si>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</si>
  <si>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</si>
  <si>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</si>
  <si>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</si>
  <si>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</si>
  <si>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</si>
  <si>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</si>
  <si>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</si>
  <si>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</si>
  <si>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</si>
  <si>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</si>
  <si>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</si>
  <si>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</si>
  <si>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</si>
  <si>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</si>
  <si>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</si>
  <si>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</si>
  <si>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</si>
  <si>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</si>
  <si>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</si>
  <si>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</si>
  <si>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</si>
  <si>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</si>
  <si>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</si>
  <si>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</si>
  <si>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</si>
  <si>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</si>
  <si>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</si>
  <si>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</si>
  <si>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</si>
  <si>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</si>
  <si>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</si>
  <si>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</si>
  <si>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</si>
  <si>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</si>
  <si>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</si>
  <si>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</si>
  <si>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</si>
  <si>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</si>
  <si>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</si>
  <si>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</si>
  <si>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</si>
  <si>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</si>
  <si>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</si>
  <si>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</si>
  <si>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</si>
  <si>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</si>
  <si>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</si>
  <si>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</si>
  <si>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</si>
  <si>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</si>
  <si>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</si>
  <si>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</si>
  <si>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</si>
  <si>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</si>
  <si>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</si>
  <si>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</si>
  <si>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</si>
  <si>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</si>
  <si>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</si>
  <si>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</si>
  <si>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</si>
  <si>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</si>
  <si>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</si>
  <si>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</si>
  <si>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</si>
  <si>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</si>
  <si>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</si>
  <si>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</si>
  <si>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</si>
  <si>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</si>
  <si>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</si>
  <si>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</si>
  <si>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</si>
  <si>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</si>
  <si>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</si>
  <si>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</si>
  <si>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</si>
  <si>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</si>
  <si>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</si>
  <si>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</si>
  <si>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</si>
  <si>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</si>
  <si>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</si>
  <si>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</si>
  <si>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</si>
  <si>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</si>
  <si>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</si>
  <si>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</si>
  <si>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</si>
  <si>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</si>
  <si>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</si>
  <si>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</si>
  <si>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</si>
  <si>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</si>
  <si>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</si>
  <si>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</si>
  <si>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</si>
  <si>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</si>
  <si>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</si>
  <si>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</si>
  <si>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</si>
  <si>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</si>
  <si>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</si>
  <si>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</si>
  <si>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</si>
  <si>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</si>
  <si>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</si>
  <si>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</si>
  <si>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</si>
  <si>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</si>
  <si>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</si>
  <si>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</si>
  <si>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</si>
  <si>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</si>
  <si>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</si>
  <si>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</si>
  <si>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</si>
  <si>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</si>
  <si>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</si>
  <si>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</si>
  <si>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</si>
  <si>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</si>
  <si>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</si>
  <si>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</si>
  <si>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</si>
  <si>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</si>
  <si>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</si>
  <si>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</si>
  <si>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</si>
  <si>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</si>
  <si>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</si>
  <si>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</si>
  <si>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</si>
  <si>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</si>
  <si>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</si>
  <si>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</si>
  <si>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</si>
  <si>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</si>
  <si>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</si>
  <si>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</si>
  <si>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</si>
  <si>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</si>
  <si>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</si>
  <si>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</si>
  <si>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</si>
  <si>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</si>
  <si>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</si>
  <si>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</si>
  <si>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</si>
  <si>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</si>
  <si>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</si>
  <si>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</si>
  <si>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</si>
  <si>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</si>
  <si>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</si>
  <si>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</si>
  <si>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</si>
  <si>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</si>
  <si>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</si>
  <si>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</si>
  <si>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</si>
  <si>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</si>
  <si>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</si>
  <si>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</si>
  <si>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</si>
  <si>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</si>
  <si>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</si>
  <si>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</si>
  <si>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</si>
  <si>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</si>
  <si>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</si>
  <si>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</si>
  <si>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</si>
  <si>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</si>
  <si>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</si>
  <si>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</si>
  <si>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</si>
  <si>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</si>
  <si>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</si>
  <si>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</si>
  <si>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</si>
  <si>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</si>
  <si>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</si>
  <si>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</si>
  <si>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</si>
  <si>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</si>
  <si>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</si>
  <si>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</si>
  <si>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</si>
  <si>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</si>
  <si>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</si>
  <si>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</si>
  <si>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</si>
  <si>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</si>
  <si>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</si>
  <si>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</si>
  <si>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</si>
  <si>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</si>
  <si>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</si>
  <si>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</si>
  <si>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</si>
  <si>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</si>
  <si>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</si>
  <si>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</si>
  <si>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</si>
  <si>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</si>
  <si>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</si>
  <si>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</si>
  <si>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</si>
  <si>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</si>
  <si>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</si>
  <si>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</si>
  <si>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</si>
  <si>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</si>
  <si>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</si>
  <si>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</si>
  <si>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</si>
  <si>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</si>
  <si>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</si>
  <si>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</si>
  <si>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</si>
  <si>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</si>
  <si>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</si>
  <si>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</si>
  <si>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</si>
  <si>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</si>
  <si>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</si>
  <si>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</si>
  <si>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</si>
  <si>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</si>
  <si>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</si>
  <si>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</si>
  <si>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</si>
  <si>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</si>
  <si>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</si>
  <si>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</si>
  <si>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</si>
  <si>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</si>
  <si>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</si>
  <si>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</si>
  <si>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</si>
  <si>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</si>
  <si>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</si>
  <si>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</si>
  <si>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</si>
  <si>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</si>
  <si>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</si>
  <si>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</si>
  <si>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</si>
  <si>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</si>
  <si>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</si>
  <si>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</si>
  <si>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</si>
  <si>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</si>
  <si>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</si>
  <si>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</si>
  <si>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</si>
  <si>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</si>
  <si>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</si>
  <si>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</si>
  <si>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</si>
  <si>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</si>
  <si>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</si>
  <si>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</si>
  <si>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</si>
  <si>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</si>
  <si>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</si>
  <si>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</si>
  <si>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</si>
  <si>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</si>
  <si>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</si>
  <si>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</si>
  <si>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</si>
  <si>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</si>
  <si>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</si>
  <si>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</si>
  <si>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</si>
  <si>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</si>
  <si>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</si>
  <si>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</si>
  <si>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</si>
  <si>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</si>
  <si>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</si>
  <si>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</si>
  <si>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</si>
  <si>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</si>
  <si>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</si>
  <si>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</si>
  <si>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</si>
  <si>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</si>
  <si>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</si>
  <si>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</si>
  <si>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</si>
  <si>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</si>
  <si>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</si>
  <si>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</si>
  <si>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</si>
  <si>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</si>
  <si>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</si>
  <si>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</si>
  <si>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</si>
  <si>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</si>
  <si>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</si>
  <si>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</si>
  <si>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</si>
  <si>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</si>
  <si>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</si>
  <si>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</si>
  <si>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</si>
  <si>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</si>
  <si>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</si>
  <si>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</si>
  <si>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</si>
  <si>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</si>
  <si>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</si>
  <si>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</si>
  <si>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</si>
  <si>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</si>
  <si>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</si>
  <si>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</si>
  <si>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</si>
  <si>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</si>
  <si>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</si>
  <si>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</si>
  <si>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</si>
  <si>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</si>
  <si>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</si>
  <si>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</si>
  <si>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</si>
  <si>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</si>
  <si>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</si>
  <si>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</si>
  <si>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</si>
  <si>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</si>
  <si>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</si>
  <si>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</si>
  <si>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</si>
  <si>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</si>
  <si>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</si>
  <si>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</si>
  <si>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</si>
  <si>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</si>
  <si>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</si>
  <si>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</si>
  <si>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</si>
  <si>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</si>
  <si>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</si>
  <si>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</si>
  <si>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</si>
  <si>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</si>
  <si>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</si>
  <si>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</si>
  <si>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</si>
  <si>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</si>
  <si>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</si>
  <si>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</si>
  <si>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</si>
  <si>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</si>
  <si>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</si>
  <si>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</si>
  <si>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</si>
  <si>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</si>
  <si>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</si>
  <si>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</si>
  <si>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</si>
  <si>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</si>
  <si>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</si>
  <si>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</si>
  <si>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</si>
  <si>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</si>
  <si>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</si>
  <si>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</si>
  <si>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</si>
  <si>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</si>
  <si>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</si>
  <si>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</si>
  <si>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</si>
  <si>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</si>
  <si>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</si>
  <si>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</si>
  <si>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</si>
  <si>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</si>
  <si>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</si>
  <si>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</si>
  <si>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</si>
  <si>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</si>
  <si>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</si>
  <si>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</si>
  <si>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</si>
  <si>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</si>
  <si>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</si>
  <si>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</si>
  <si>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</si>
  <si>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</si>
  <si>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</si>
  <si>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</si>
  <si>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</si>
  <si>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</si>
  <si>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</si>
  <si>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</si>
  <si>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</si>
  <si>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</si>
  <si>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</si>
  <si>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</si>
  <si>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</si>
  <si>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</si>
  <si>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</si>
  <si>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</si>
  <si>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</si>
  <si>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</si>
  <si>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</si>
  <si>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</si>
  <si>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</si>
  <si>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</si>
  <si>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</si>
  <si>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</si>
  <si>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</si>
  <si>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</si>
  <si>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</si>
  <si>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</si>
  <si>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</si>
  <si>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</si>
  <si>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</si>
  <si>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</si>
  <si>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</si>
  <si>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</si>
  <si>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</si>
  <si>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</si>
  <si>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</si>
  <si>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</si>
  <si>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</si>
  <si>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</si>
  <si>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</si>
  <si>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</si>
  <si>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</si>
  <si>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</si>
  <si>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</si>
  <si>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</si>
  <si>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</si>
  <si>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</si>
  <si>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</si>
  <si>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</si>
  <si>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</si>
  <si>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</si>
  <si>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</si>
  <si>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</si>
  <si>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</si>
  <si>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</si>
  <si>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</si>
  <si>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</si>
  <si>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</si>
  <si>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</si>
  <si>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</si>
  <si>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</si>
  <si>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</si>
  <si>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</si>
  <si>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</si>
  <si>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</si>
  <si>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</si>
  <si>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</si>
  <si>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</si>
  <si>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</si>
  <si>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</si>
  <si>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</si>
  <si>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</si>
  <si>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</si>
  <si>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</si>
  <si>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</si>
  <si>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</si>
  <si>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</si>
  <si>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</si>
  <si>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</si>
  <si>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</si>
  <si>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</si>
  <si>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</si>
  <si>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</si>
  <si>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</si>
  <si>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</si>
  <si>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</si>
  <si>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</si>
  <si>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</si>
  <si>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</si>
  <si>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</si>
  <si>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</si>
  <si>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</si>
  <si>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</si>
  <si>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</si>
  <si>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</si>
  <si>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</si>
  <si>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</si>
  <si>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</si>
  <si>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</si>
  <si>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</si>
  <si>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</si>
  <si>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</si>
  <si>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</si>
  <si>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</si>
  <si>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</si>
  <si>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</si>
  <si>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</si>
  <si>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</si>
  <si>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</si>
  <si>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</si>
  <si>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</si>
  <si>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</si>
  <si>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</si>
  <si>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</si>
  <si>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</si>
  <si>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</si>
  <si>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</si>
  <si>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</si>
  <si>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</si>
  <si>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</si>
  <si>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</si>
  <si>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</si>
  <si>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</si>
  <si>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</si>
  <si>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</si>
  <si>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</si>
  <si>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</si>
  <si>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</si>
  <si>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</si>
  <si>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</si>
  <si>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</si>
  <si>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</si>
  <si>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</si>
  <si>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</si>
  <si>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</si>
  <si>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</si>
  <si>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</si>
  <si>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</si>
  <si>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</si>
  <si>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</si>
  <si>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</si>
  <si>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</si>
  <si>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</si>
  <si>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</si>
  <si>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</si>
  <si>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</si>
  <si>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</si>
  <si>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</si>
  <si>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</si>
  <si>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</si>
  <si>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</si>
  <si>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</si>
  <si>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</si>
  <si>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</si>
  <si>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</si>
  <si>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</si>
  <si>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</si>
  <si>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</si>
  <si>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</si>
  <si>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</si>
  <si>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</si>
  <si>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</si>
  <si>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</si>
  <si>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</si>
  <si>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</si>
  <si>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</si>
  <si>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</si>
  <si>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</si>
  <si>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</si>
  <si>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</si>
  <si>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</si>
  <si>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</si>
  <si>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</si>
  <si>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</si>
  <si>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</si>
  <si>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</si>
  <si>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</si>
  <si>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</si>
  <si>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</si>
  <si>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</si>
  <si>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</si>
  <si>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</si>
  <si>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</si>
  <si>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</si>
  <si>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</si>
  <si>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</si>
  <si>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</si>
  <si>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</si>
  <si>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</si>
  <si>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</si>
  <si>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</si>
  <si>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</si>
  <si>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</si>
  <si>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</si>
  <si>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</si>
  <si>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</si>
  <si>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</si>
  <si>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</si>
  <si>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</si>
  <si>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</si>
  <si>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</si>
  <si>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</si>
  <si>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</si>
  <si>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</si>
  <si>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</si>
  <si>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</si>
  <si>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</si>
  <si>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</si>
  <si>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</si>
  <si>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</si>
  <si>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</si>
  <si>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</si>
  <si>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</si>
  <si>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</si>
  <si>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</si>
  <si>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</si>
  <si>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</si>
  <si>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</si>
  <si>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</si>
  <si>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</si>
  <si>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</si>
  <si>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</si>
  <si>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</si>
  <si>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</si>
  <si>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</si>
  <si>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</si>
  <si>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</si>
  <si>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</si>
  <si>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</si>
  <si>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</si>
  <si>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</si>
  <si>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</si>
  <si>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</si>
  <si>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</si>
  <si>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</si>
  <si>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</si>
  <si>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</si>
  <si>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</si>
  <si>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</si>
  <si>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</si>
  <si>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</si>
  <si>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</si>
  <si>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</si>
  <si>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</si>
  <si>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</si>
  <si>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</si>
  <si>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</si>
  <si>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</si>
  <si>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</si>
  <si>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</si>
  <si>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</si>
  <si>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</si>
  <si>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</si>
  <si>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</si>
  <si>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</si>
  <si>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</si>
  <si>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</si>
  <si>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</si>
  <si>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</si>
  <si>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</si>
  <si>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</si>
  <si>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</si>
  <si>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</si>
  <si>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</si>
  <si>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</si>
  <si>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</si>
  <si>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</si>
  <si>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</si>
  <si>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</si>
  <si>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</si>
  <si>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</si>
  <si>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</si>
  <si>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</si>
  <si>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</si>
  <si>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</si>
  <si>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</si>
  <si>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</si>
  <si>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</si>
  <si>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</si>
  <si>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</si>
  <si>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</si>
  <si>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</si>
  <si>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</si>
  <si>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</si>
  <si>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</si>
  <si>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</si>
  <si>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</si>
  <si>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</si>
  <si>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</si>
  <si>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</si>
  <si>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</si>
  <si>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</si>
  <si>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</si>
  <si>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</si>
  <si>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</si>
  <si>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</si>
  <si>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</si>
  <si>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</si>
  <si>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</si>
  <si>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</si>
  <si>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</si>
  <si>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</si>
  <si>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</si>
  <si>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</si>
  <si>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</si>
  <si>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</si>
  <si>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</si>
  <si>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</si>
  <si>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</si>
  <si>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</si>
  <si>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</si>
  <si>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</si>
  <si>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</si>
  <si>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</si>
  <si>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</si>
  <si>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</si>
  <si>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</si>
  <si>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</si>
  <si>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</si>
  <si>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</si>
  <si>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</si>
  <si>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</si>
  <si>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</si>
  <si>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</si>
  <si>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</si>
  <si>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</si>
  <si>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</si>
  <si>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</si>
  <si>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</si>
  <si>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</si>
  <si>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</si>
  <si>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</si>
  <si>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</si>
  <si>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</si>
  <si>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</si>
  <si>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</si>
  <si>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</si>
  <si>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</si>
  <si>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</si>
  <si>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</si>
  <si>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</si>
  <si>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</si>
  <si>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</si>
  <si>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</si>
  <si>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</si>
  <si>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</si>
  <si>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</si>
  <si>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</si>
  <si>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</si>
  <si>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</si>
  <si>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</si>
  <si>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</si>
  <si>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</si>
  <si>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</si>
  <si>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</si>
  <si>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</si>
  <si>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</si>
  <si>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</si>
  <si>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</si>
  <si>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</si>
  <si>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</si>
  <si>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</si>
  <si>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</si>
  <si>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</si>
  <si>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</si>
  <si>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</si>
  <si>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</si>
  <si>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</si>
  <si>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</si>
  <si>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</si>
  <si>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</si>
  <si>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</si>
  <si>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</si>
  <si>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</si>
  <si>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</si>
  <si>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</si>
  <si>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</si>
  <si>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</si>
  <si>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</si>
  <si>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</si>
  <si>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</si>
  <si>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</si>
  <si>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</si>
  <si>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</si>
  <si>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</si>
  <si>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</si>
  <si>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</si>
  <si>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</si>
  <si>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</si>
  <si>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</si>
  <si>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</si>
  <si>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</si>
  <si>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</si>
  <si>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</si>
  <si>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</si>
  <si>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</si>
  <si>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</si>
  <si>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</si>
  <si>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</si>
  <si>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</si>
  <si>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</si>
  <si>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</si>
  <si>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</si>
  <si>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</si>
  <si>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</si>
  <si>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</si>
  <si>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</si>
  <si>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</si>
  <si>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</si>
  <si>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</si>
  <si>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</si>
  <si>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</si>
  <si>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</si>
  <si>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</si>
  <si>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</si>
  <si>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</si>
  <si>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</si>
  <si>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</si>
  <si>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</si>
  <si>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</si>
  <si>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</si>
  <si>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</si>
  <si>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</si>
  <si>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</si>
  <si>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</si>
  <si>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</si>
  <si>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</si>
  <si>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</si>
  <si>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</si>
  <si>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</si>
  <si>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</si>
  <si>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</si>
  <si>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</si>
  <si>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</si>
  <si>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</si>
  <si>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</si>
  <si>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</si>
  <si>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</si>
  <si>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</si>
  <si>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</si>
  <si>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</si>
  <si>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</si>
  <si>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</si>
  <si>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</si>
  <si>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</si>
  <si>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</si>
  <si>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</si>
  <si>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</si>
  <si>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</si>
  <si>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</si>
  <si>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</si>
  <si>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</si>
  <si>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</si>
  <si>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</si>
  <si>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</si>
  <si>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</si>
  <si>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</si>
  <si>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</si>
  <si>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</si>
  <si>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</si>
  <si>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</si>
  <si>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</si>
  <si>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</si>
  <si>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</si>
  <si>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</si>
  <si>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</si>
  <si>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</si>
  <si>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</si>
  <si>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</si>
  <si>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</si>
  <si>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</si>
  <si>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</si>
  <si>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</si>
  <si>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</si>
  <si>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</si>
  <si>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</si>
  <si>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</si>
  <si>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</si>
  <si>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</si>
  <si>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</si>
  <si>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</si>
  <si>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</si>
  <si>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</si>
  <si>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</si>
  <si>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</si>
  <si>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</si>
  <si>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</si>
  <si>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</si>
  <si>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</si>
  <si>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</si>
  <si>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</si>
  <si>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</si>
  <si>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</si>
  <si>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</si>
  <si>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</si>
  <si>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</si>
  <si>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</si>
  <si>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</si>
  <si>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</si>
  <si>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</si>
  <si>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</si>
  <si>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</si>
  <si>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</si>
  <si>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</si>
  <si>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</si>
  <si>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</si>
  <si>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</si>
  <si>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</si>
  <si>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</si>
  <si>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</si>
  <si>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</si>
  <si>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</si>
  <si>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</si>
  <si>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</si>
  <si>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</si>
  <si>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</si>
  <si>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</si>
  <si>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</si>
  <si>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</si>
  <si>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</si>
  <si>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</si>
  <si>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</si>
  <si>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</si>
  <si>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</si>
  <si>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</si>
  <si>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</si>
  <si>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</si>
  <si>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</si>
  <si>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</si>
  <si>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</si>
  <si>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</si>
  <si>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</si>
  <si>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</si>
  <si>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</si>
  <si>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</si>
  <si>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</si>
  <si>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</si>
  <si>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</si>
  <si>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</si>
  <si>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</si>
  <si>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</si>
  <si>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</si>
  <si>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</si>
  <si>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</si>
  <si>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</si>
  <si>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</si>
  <si>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</si>
  <si>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</si>
  <si>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</si>
  <si>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</si>
  <si>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</si>
  <si>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</si>
  <si>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</si>
  <si>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</si>
  <si>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</si>
  <si>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</si>
  <si>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</si>
  <si>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</si>
  <si>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</si>
  <si>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</si>
  <si>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</si>
  <si>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</si>
  <si>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</si>
  <si>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</si>
  <si>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</si>
  <si>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</si>
  <si>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</si>
  <si>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</si>
  <si>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</si>
  <si>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</si>
  <si>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</si>
  <si>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</si>
  <si>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</si>
  <si>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</si>
  <si>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</si>
  <si>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</si>
  <si>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</si>
  <si>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</si>
  <si>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</si>
  <si>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</si>
  <si>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</si>
  <si>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</si>
  <si>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</si>
  <si>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</si>
  <si>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</si>
  <si>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</si>
  <si>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</si>
  <si>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</si>
  <si>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</si>
  <si>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</si>
  <si>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</si>
  <si>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</si>
  <si>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</si>
  <si>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</si>
  <si>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</si>
  <si>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</si>
  <si>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</si>
  <si>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</si>
  <si>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</si>
  <si>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</si>
  <si>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</si>
  <si>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</si>
  <si>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</si>
  <si>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</si>
  <si>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</si>
  <si>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</si>
  <si>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</si>
  <si>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</si>
  <si>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</si>
  <si>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</si>
  <si>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</si>
  <si>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</si>
  <si>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</si>
  <si>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</si>
  <si>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</si>
  <si>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</si>
  <si>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</si>
  <si>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</si>
  <si>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</si>
  <si>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</si>
  <si>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</si>
  <si>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</si>
  <si>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</si>
  <si>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</si>
  <si>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</si>
  <si>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</si>
  <si>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</si>
  <si>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</si>
  <si>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</si>
  <si>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</si>
  <si>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</si>
  <si>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</si>
  <si>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</si>
  <si>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</si>
  <si>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</si>
  <si>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</si>
  <si>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</si>
  <si>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</si>
  <si>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</si>
  <si>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</si>
  <si>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</si>
  <si>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</si>
  <si>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</si>
  <si>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</si>
  <si>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</si>
  <si>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</si>
  <si>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</si>
  <si>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</si>
  <si>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</si>
  <si>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</si>
  <si>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</si>
  <si>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</si>
  <si>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</si>
  <si>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</si>
  <si>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</si>
  <si>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</si>
  <si>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</si>
  <si>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</si>
  <si>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</si>
  <si>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</si>
  <si>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</si>
  <si>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</si>
  <si>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</si>
  <si>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</si>
  <si>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</si>
  <si>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</si>
  <si>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</si>
  <si>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</si>
  <si>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</si>
  <si>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</si>
  <si>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</si>
  <si>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</si>
  <si>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</si>
  <si>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</si>
  <si>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</si>
  <si>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</si>
  <si>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</si>
  <si>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</si>
  <si>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</si>
  <si>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</si>
  <si>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</si>
  <si>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</si>
  <si>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</si>
  <si>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</si>
  <si>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</si>
  <si>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</si>
  <si>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</si>
  <si>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</si>
  <si>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</si>
  <si>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</si>
  <si>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</si>
  <si>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</si>
  <si>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</si>
  <si>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</si>
  <si>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</si>
  <si>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</si>
  <si>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</si>
  <si>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</si>
  <si>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</si>
  <si>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</si>
  <si>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</si>
  <si>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</si>
  <si>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</si>
  <si>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</si>
  <si>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</si>
  <si>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</si>
  <si>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</si>
  <si>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</si>
  <si>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</si>
  <si>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</si>
  <si>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</si>
  <si>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</si>
  <si>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</si>
  <si>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</si>
  <si>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</si>
  <si>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</si>
  <si>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</si>
  <si>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</si>
  <si>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</si>
  <si>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</si>
  <si>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</si>
  <si>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</si>
  <si>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</si>
  <si>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</si>
  <si>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</si>
  <si>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</si>
  <si>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</si>
  <si>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</si>
  <si>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</si>
  <si>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</si>
  <si>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</si>
  <si>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</si>
  <si>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</si>
  <si>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</si>
  <si>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</si>
  <si>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</si>
  <si>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</si>
  <si>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</si>
  <si>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</si>
  <si>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</si>
  <si>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</si>
  <si>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</si>
  <si>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</si>
  <si>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</si>
  <si>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</si>
  <si>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</si>
  <si>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</si>
  <si>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</si>
  <si>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</si>
  <si>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</si>
  <si>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</si>
  <si>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</si>
  <si>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</si>
  <si>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</si>
  <si>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</si>
  <si>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</si>
  <si>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</si>
  <si>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</si>
  <si>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</si>
  <si>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</si>
  <si>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</si>
  <si>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</si>
  <si>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</si>
  <si>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</si>
  <si>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</si>
  <si>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</si>
  <si>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</si>
  <si>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</si>
  <si>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</si>
  <si>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</si>
  <si>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</si>
  <si>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</si>
  <si>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</si>
  <si>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</si>
  <si>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</si>
  <si>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</si>
  <si>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</si>
  <si>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</si>
  <si>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</si>
  <si>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</si>
  <si>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</si>
  <si>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</si>
  <si>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</si>
  <si>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</si>
  <si>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</si>
  <si>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</si>
  <si>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</si>
  <si>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</si>
  <si>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</si>
  <si>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</si>
  <si>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</si>
  <si>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</si>
  <si>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</si>
  <si>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</si>
  <si>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</si>
  <si>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</si>
  <si>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</si>
  <si>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</si>
  <si>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</si>
  <si>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</si>
  <si>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</si>
  <si>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</si>
  <si>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</si>
  <si>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</si>
  <si>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</si>
  <si>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</si>
  <si>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</si>
  <si>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</si>
  <si>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</si>
  <si>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</si>
  <si>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</si>
  <si>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</si>
  <si>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</si>
  <si>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</si>
  <si>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</si>
  <si>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</si>
  <si>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</si>
  <si>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</si>
  <si>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</si>
  <si>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</si>
  <si>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</si>
  <si>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</si>
  <si>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</si>
  <si>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</si>
  <si>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</si>
  <si>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</si>
  <si>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</si>
  <si>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</si>
  <si>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</si>
  <si>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</si>
  <si>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</si>
  <si>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</si>
  <si>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</si>
  <si>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</si>
  <si>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</si>
  <si>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</si>
  <si>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</si>
  <si>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</si>
  <si>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</si>
  <si>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</si>
  <si>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</si>
  <si>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</si>
  <si>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</si>
  <si>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</si>
  <si>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</si>
  <si>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</si>
  <si>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</si>
  <si>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</si>
  <si>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</si>
  <si>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</si>
  <si>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</si>
  <si>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</si>
  <si>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</si>
  <si>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</si>
  <si>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</si>
  <si>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</si>
  <si>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</si>
  <si>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</si>
  <si>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</si>
  <si>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</si>
  <si>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</si>
  <si>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</si>
  <si>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</si>
  <si>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</si>
  <si>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</si>
  <si>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</si>
  <si>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</si>
  <si>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</si>
  <si>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</si>
  <si>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</si>
  <si>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</si>
  <si>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</si>
  <si>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</si>
  <si>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</si>
  <si>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</si>
  <si>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</si>
  <si>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</si>
  <si>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</si>
  <si>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</si>
  <si>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</si>
  <si>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</si>
  <si>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</si>
  <si>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</si>
  <si>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</si>
  <si>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</si>
  <si>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</si>
  <si>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</si>
  <si>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</si>
  <si>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</si>
  <si>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</si>
  <si>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</si>
  <si>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</si>
  <si>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</si>
  <si>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</si>
  <si>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</si>
  <si>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</si>
  <si>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</si>
  <si>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</si>
  <si>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</si>
  <si>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</si>
  <si>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</si>
  <si>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</si>
  <si>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</si>
  <si>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</si>
  <si>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</si>
  <si>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</si>
  <si>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</si>
  <si>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</si>
  <si>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</si>
  <si>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</si>
  <si>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</si>
  <si>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</si>
  <si>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</si>
  <si>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</si>
  <si>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</si>
  <si>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</si>
  <si>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</si>
  <si>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</si>
  <si>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</si>
  <si>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</si>
  <si>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</si>
  <si>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</si>
  <si>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</si>
  <si>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</si>
  <si>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</si>
  <si>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</si>
  <si>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</si>
  <si>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</si>
  <si>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</si>
  <si>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</si>
  <si>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</si>
  <si>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</si>
  <si>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</si>
  <si>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</si>
  <si>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</si>
  <si>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</si>
  <si>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</si>
  <si>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</si>
  <si>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</si>
  <si>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</si>
  <si>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</si>
  <si>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</si>
  <si>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</si>
  <si>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</si>
  <si>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</si>
  <si>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</si>
  <si>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</si>
  <si>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</si>
  <si>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</si>
  <si>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</si>
  <si>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</si>
  <si>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</si>
  <si>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</si>
  <si>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</si>
  <si>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</si>
  <si>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</si>
  <si>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</si>
  <si>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</si>
  <si>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</si>
  <si>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</si>
  <si>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</si>
  <si>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</si>
  <si>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</si>
  <si>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</si>
  <si>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</si>
  <si>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</si>
  <si>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</si>
  <si>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</si>
  <si>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</si>
  <si>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</si>
  <si>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</si>
  <si>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</si>
  <si>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</si>
  <si>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</si>
  <si>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</si>
  <si>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</si>
  <si>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</si>
  <si>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</si>
  <si>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</si>
  <si>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</si>
  <si>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</si>
  <si>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</si>
  <si>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</si>
  <si>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</si>
  <si>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</si>
  <si>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</si>
  <si>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</si>
  <si>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</si>
  <si>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</si>
  <si>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</si>
  <si>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</si>
  <si>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</si>
  <si>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</si>
  <si>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</si>
  <si>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</si>
  <si>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</si>
  <si>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</si>
  <si>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</si>
  <si>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</si>
  <si>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</si>
  <si>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</si>
  <si>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</si>
  <si>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</si>
  <si>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</si>
  <si>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</si>
  <si>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</si>
  <si>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</si>
  <si>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</si>
  <si>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</si>
  <si>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</si>
  <si>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</si>
  <si>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</si>
  <si>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</si>
  <si>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</si>
  <si>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</si>
  <si>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</si>
  <si>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</si>
  <si>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</si>
  <si>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</si>
  <si>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</si>
  <si>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</si>
  <si>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</si>
  <si>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</si>
  <si>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</si>
  <si>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</si>
  <si>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</si>
  <si>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</si>
  <si>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</si>
  <si>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</si>
  <si>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</si>
  <si>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</si>
  <si>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</si>
  <si>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</si>
  <si>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</si>
  <si>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</si>
  <si>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</si>
  <si>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</si>
  <si>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</si>
  <si>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</si>
  <si>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</si>
  <si>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</si>
  <si>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</si>
  <si>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</si>
  <si>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</si>
  <si>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</si>
  <si>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</si>
  <si>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</si>
  <si>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</si>
  <si>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</si>
  <si>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</si>
  <si>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</si>
  <si>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</si>
  <si>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</si>
  <si>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</si>
  <si>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</si>
  <si>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</si>
  <si>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</si>
  <si>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</si>
  <si>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</si>
  <si>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</si>
  <si>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</si>
  <si>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</si>
  <si>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</si>
  <si>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</si>
  <si>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</si>
  <si>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</si>
  <si>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</si>
  <si>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</si>
  <si>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</si>
  <si>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</si>
  <si>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</si>
  <si>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</si>
  <si>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</si>
  <si>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</si>
  <si>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</si>
  <si>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</si>
  <si>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</si>
  <si>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</si>
  <si>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</si>
  <si>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</si>
  <si>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</si>
  <si>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</si>
  <si>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</si>
  <si>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</si>
  <si>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</si>
  <si>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</si>
  <si>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</si>
  <si>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</si>
  <si>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</si>
  <si>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</si>
  <si>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</si>
  <si>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</si>
  <si>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</si>
  <si>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</si>
  <si>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</si>
  <si>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</si>
  <si>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</si>
  <si>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</si>
  <si>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</si>
  <si>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</si>
  <si>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</si>
  <si>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</si>
  <si>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</si>
  <si>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</si>
  <si>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</si>
  <si>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</si>
  <si>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</si>
  <si>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</si>
  <si>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</si>
  <si>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</si>
  <si>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</si>
  <si>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</si>
  <si>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</si>
  <si>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</si>
  <si>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</si>
  <si>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</si>
  <si>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</si>
  <si>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</si>
  <si>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</si>
  <si>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</si>
  <si>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</si>
  <si>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</si>
  <si>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</si>
  <si>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</si>
  <si>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</si>
  <si>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</si>
  <si>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</si>
  <si>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</si>
  <si>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</si>
  <si>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</si>
  <si>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</si>
  <si>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</si>
  <si>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</si>
  <si>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</si>
  <si>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</si>
  <si>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</si>
  <si>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</si>
  <si>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</si>
  <si>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</si>
  <si>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</si>
  <si>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</si>
  <si>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</si>
  <si>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</si>
  <si>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</si>
  <si>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</si>
  <si>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</si>
  <si>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</si>
  <si>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</si>
  <si>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</si>
  <si>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</si>
  <si>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</si>
  <si>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</si>
  <si>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</si>
  <si>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</si>
  <si>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</si>
  <si>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</si>
  <si>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</si>
  <si>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</si>
  <si>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</si>
  <si>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</si>
  <si>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</si>
  <si>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</si>
  <si>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</si>
  <si>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</si>
  <si>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</si>
  <si>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</si>
  <si>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</si>
  <si>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</si>
  <si>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</si>
  <si>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</si>
  <si>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</si>
  <si>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</si>
  <si>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</si>
  <si>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</si>
  <si>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</si>
  <si>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</si>
  <si>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</si>
  <si>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</si>
  <si>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</si>
  <si>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</si>
  <si>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</si>
  <si>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</si>
  <si>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</si>
  <si>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</si>
  <si>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</si>
  <si>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</si>
  <si>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</si>
  <si>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</si>
  <si>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</si>
  <si>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</si>
  <si>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</si>
  <si>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</si>
  <si>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</si>
  <si>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</si>
  <si>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</si>
  <si>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</si>
  <si>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</si>
  <si>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</si>
  <si>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</si>
  <si>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</si>
  <si>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</si>
  <si>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</si>
  <si>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</si>
  <si>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</si>
  <si>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</si>
  <si>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</si>
  <si>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</si>
  <si>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</si>
  <si>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</si>
  <si>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</si>
  <si>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</si>
  <si>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</si>
  <si>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</si>
  <si>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</si>
  <si>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</si>
  <si>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</si>
  <si>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</si>
  <si>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</si>
  <si>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</si>
  <si>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</si>
  <si>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</si>
  <si>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</si>
  <si>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</si>
  <si>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</si>
  <si>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</si>
  <si>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</si>
  <si>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</si>
  <si>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</si>
  <si>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</si>
  <si>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</si>
  <si>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</si>
  <si>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</si>
  <si>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</si>
  <si>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</si>
  <si>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</si>
  <si>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</si>
  <si>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</si>
  <si>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</si>
  <si>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</si>
  <si>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</si>
  <si>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</si>
  <si>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</si>
  <si>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</si>
  <si>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</si>
  <si>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</si>
  <si>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</si>
  <si>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</si>
  <si>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</si>
  <si>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</si>
  <si>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</si>
  <si>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</si>
  <si>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</si>
  <si>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</si>
  <si>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</si>
  <si>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</si>
  <si>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</si>
  <si>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</si>
  <si>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</si>
  <si>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</si>
  <si>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</si>
  <si>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</si>
  <si>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</si>
  <si>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</si>
  <si>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</si>
  <si>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</si>
  <si>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</si>
  <si>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</si>
  <si>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</si>
  <si>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</si>
  <si>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</si>
  <si>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</si>
  <si>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</si>
  <si>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</si>
  <si>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</si>
  <si>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</si>
  <si>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</si>
  <si>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</si>
  <si>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</si>
  <si>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</si>
  <si>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</si>
  <si>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</si>
  <si>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</si>
  <si>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</si>
  <si>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</si>
  <si>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</si>
  <si>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</si>
  <si>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</si>
  <si>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</si>
  <si>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</si>
  <si>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</si>
  <si>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</si>
  <si>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</si>
  <si>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</si>
  <si>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</si>
  <si>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</si>
  <si>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</si>
  <si>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</si>
  <si>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</si>
  <si>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</si>
  <si>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</si>
  <si>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</si>
  <si>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</si>
  <si>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</si>
  <si>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</si>
  <si>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</si>
  <si>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</si>
  <si>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</si>
  <si>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</si>
  <si>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</si>
  <si>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</si>
  <si>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</si>
  <si>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</si>
  <si>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</si>
  <si>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</si>
  <si>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</si>
  <si>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</si>
  <si>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</si>
  <si>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</si>
  <si>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</si>
  <si>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</si>
  <si>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</si>
  <si>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</si>
  <si>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</si>
  <si>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</si>
  <si>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</si>
  <si>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</si>
  <si>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</si>
  <si>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</si>
  <si>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</si>
  <si>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</si>
  <si>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</si>
  <si>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</si>
  <si>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</si>
  <si>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</si>
  <si>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</si>
  <si>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</si>
  <si>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</si>
  <si>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</si>
  <si>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</si>
  <si>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</si>
  <si>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</si>
  <si>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</si>
  <si>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</si>
  <si>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</si>
  <si>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</si>
  <si>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</si>
  <si>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</si>
  <si>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</si>
  <si>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</si>
  <si>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</si>
  <si>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</si>
  <si>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</si>
  <si>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</si>
  <si>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</si>
  <si>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</si>
  <si>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</si>
  <si>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</si>
  <si>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</si>
  <si>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</si>
  <si>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</si>
  <si>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</si>
  <si>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</si>
  <si>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</si>
  <si>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</si>
  <si>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</si>
  <si>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</si>
  <si>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</si>
  <si>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</si>
  <si>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</si>
  <si>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</si>
  <si>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</si>
  <si>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</si>
  <si>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</si>
  <si>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</si>
  <si>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</si>
  <si>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</si>
  <si>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</si>
  <si>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</si>
  <si>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</si>
  <si>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</si>
  <si>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</si>
  <si>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</si>
  <si>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</si>
  <si>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</si>
  <si>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</si>
  <si>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</si>
  <si>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</si>
  <si>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</si>
  <si>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</si>
  <si>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</si>
  <si>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</si>
  <si>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</si>
  <si>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</si>
  <si>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</si>
  <si>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</si>
  <si>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</si>
  <si>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</si>
  <si>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</si>
  <si>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</si>
  <si>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</si>
  <si>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</si>
  <si>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</si>
  <si>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</si>
  <si>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</si>
  <si>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</si>
  <si>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</si>
  <si>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</si>
  <si>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</si>
  <si>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</si>
  <si>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</si>
  <si>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</si>
  <si>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</si>
  <si>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</si>
  <si>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</si>
  <si>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</si>
  <si>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</si>
  <si>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</si>
  <si>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</si>
  <si>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</si>
  <si>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</si>
  <si>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</si>
  <si>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</si>
  <si>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</si>
  <si>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</si>
  <si>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</si>
  <si>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</si>
  <si>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</si>
  <si>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</si>
  <si>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</si>
  <si>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</si>
  <si>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</si>
  <si>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</si>
  <si>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</si>
  <si>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</si>
  <si>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</si>
  <si>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</si>
  <si>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</si>
  <si>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</si>
  <si>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</si>
  <si>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</si>
  <si>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</si>
  <si>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</si>
  <si>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</si>
  <si>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</si>
  <si>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</si>
  <si>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</si>
  <si>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</si>
  <si>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</si>
  <si>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</si>
  <si>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</si>
  <si>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</si>
  <si>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</si>
  <si>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</si>
  <si>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</si>
  <si>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</si>
  <si>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</si>
  <si>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</si>
  <si>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</si>
  <si>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</si>
  <si>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</si>
  <si>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</si>
  <si>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</si>
  <si>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</si>
  <si>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</si>
  <si>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</si>
  <si>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</si>
  <si>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</si>
  <si>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</si>
  <si>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</si>
  <si>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</si>
  <si>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</si>
  <si>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</si>
  <si>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</si>
  <si>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</si>
  <si>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</si>
  <si>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</si>
  <si>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</si>
  <si>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</si>
  <si>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</si>
  <si>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</si>
  <si>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</si>
  <si>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</si>
  <si>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</si>
  <si>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</si>
  <si>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</si>
  <si>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</si>
  <si>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</si>
  <si>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</si>
  <si>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</si>
  <si>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</si>
  <si>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</si>
  <si>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</si>
  <si>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</si>
  <si>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</si>
  <si>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</si>
  <si>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</si>
  <si>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</si>
  <si>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</si>
  <si>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</si>
  <si>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</si>
  <si>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</si>
  <si>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</si>
  <si>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</si>
  <si>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</si>
  <si>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</si>
  <si>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</si>
  <si>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</si>
  <si>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</si>
  <si>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</si>
  <si>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</si>
  <si>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</si>
  <si>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</si>
  <si>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</si>
  <si>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</si>
  <si>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</si>
  <si>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</si>
  <si>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</si>
  <si>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</si>
  <si>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</si>
  <si>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</si>
  <si>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</si>
  <si>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</si>
  <si>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</si>
  <si>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</si>
  <si>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</si>
  <si>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</si>
  <si>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</si>
  <si>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</si>
  <si>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</si>
  <si>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</si>
  <si>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</si>
  <si>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</si>
  <si>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</si>
  <si>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</si>
  <si>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</si>
  <si>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</si>
  <si>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</si>
  <si>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</si>
  <si>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</si>
  <si>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</si>
  <si>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</si>
  <si>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</si>
  <si>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</si>
  <si>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</si>
  <si>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</si>
  <si>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</si>
  <si>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</si>
  <si>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</si>
  <si>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</si>
  <si>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</si>
  <si>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</si>
  <si>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</si>
  <si>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</si>
  <si>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</si>
  <si>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</si>
  <si>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</si>
  <si>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</si>
  <si>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</si>
  <si>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</si>
  <si>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</si>
  <si>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</si>
  <si>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</si>
  <si>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</si>
  <si>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</si>
  <si>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</si>
  <si>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</si>
  <si>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</si>
  <si>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</si>
  <si>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</si>
  <si>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</si>
  <si>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</si>
  <si>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</si>
  <si>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</si>
  <si>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</si>
  <si>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</si>
  <si>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</si>
  <si>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</si>
  <si>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</si>
  <si>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</si>
  <si>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</si>
  <si>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</si>
  <si>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</si>
  <si>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</si>
  <si>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</si>
  <si>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</si>
  <si>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</si>
  <si>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</si>
  <si>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</si>
  <si>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</si>
  <si>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</si>
  <si>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</si>
  <si>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</si>
  <si>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</si>
  <si>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</si>
  <si>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</si>
  <si>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</si>
  <si>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</si>
  <si>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</si>
  <si>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</si>
  <si>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</si>
  <si>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</si>
  <si>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</si>
  <si>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</si>
  <si>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</si>
  <si>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</si>
  <si>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</si>
  <si>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</si>
  <si>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</si>
  <si>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</si>
  <si>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</si>
  <si>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</si>
  <si>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</si>
  <si>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</si>
  <si>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</si>
  <si>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</si>
  <si>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</si>
  <si>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</si>
  <si>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</si>
  <si>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</si>
  <si>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</si>
  <si>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</si>
  <si>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</si>
  <si>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</si>
  <si>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</si>
  <si>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</si>
  <si>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</si>
  <si>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</si>
  <si>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</si>
  <si>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</si>
  <si>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</si>
  <si>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</si>
  <si>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</si>
  <si>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</si>
  <si>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</si>
  <si>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</si>
  <si>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</si>
  <si>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</si>
  <si>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</si>
  <si>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</si>
  <si>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</si>
  <si>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</si>
  <si>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</si>
  <si>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</si>
  <si>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</si>
  <si>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</si>
  <si>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</si>
  <si>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</si>
  <si>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</si>
  <si>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</si>
  <si>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</si>
  <si>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</si>
  <si>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</si>
  <si>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</si>
  <si>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</si>
  <si>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</si>
  <si>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</si>
  <si>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</si>
  <si>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</si>
  <si>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</si>
  <si>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</si>
  <si>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</si>
  <si>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</si>
  <si>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</si>
  <si>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</si>
  <si>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</si>
  <si>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</si>
  <si>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</si>
  <si>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</si>
  <si>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</si>
  <si>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</si>
  <si>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</si>
  <si>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</si>
  <si>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</si>
  <si>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</si>
  <si>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</si>
  <si>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</si>
  <si>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</si>
  <si>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</si>
  <si>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</si>
  <si>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</si>
  <si>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</si>
  <si>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</si>
  <si>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</si>
  <si>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</si>
  <si>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</si>
  <si>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</si>
  <si>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</si>
  <si>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</si>
  <si>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</si>
  <si>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</si>
  <si>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</si>
  <si>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</si>
  <si>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</si>
  <si>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</si>
  <si>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</si>
  <si>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</si>
  <si>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</si>
  <si>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</si>
  <si>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</si>
  <si>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</si>
  <si>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</si>
  <si>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</si>
  <si>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</si>
  <si>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</si>
  <si>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</si>
  <si>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</si>
  <si>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</si>
  <si>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</si>
  <si>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</si>
  <si>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</si>
  <si>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</si>
  <si>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</si>
  <si>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</si>
  <si>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</si>
  <si>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</si>
  <si>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</si>
  <si>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</si>
  <si>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</si>
  <si>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</si>
  <si>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</si>
  <si>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</si>
  <si>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</si>
  <si>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</si>
  <si>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</si>
  <si>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</si>
  <si>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</si>
  <si>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</si>
  <si>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</si>
  <si>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</si>
  <si>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</si>
  <si>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</si>
  <si>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</si>
  <si>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</si>
  <si>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</si>
  <si>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</si>
  <si>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</si>
  <si>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</si>
  <si>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</si>
  <si>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</si>
  <si>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</si>
  <si>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</si>
  <si>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</si>
  <si>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</si>
  <si>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</si>
  <si>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</si>
  <si>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</si>
  <si>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</si>
  <si>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</si>
  <si>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</si>
  <si>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</si>
  <si>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</si>
  <si>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</si>
  <si>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</si>
  <si>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</si>
  <si>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</si>
  <si>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</si>
  <si>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</si>
  <si>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</si>
  <si>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</si>
  <si>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</si>
  <si>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</si>
  <si>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</si>
  <si>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</si>
  <si>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</si>
  <si>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</si>
  <si>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</si>
  <si>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</si>
  <si>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</si>
  <si>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</si>
  <si>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</si>
  <si>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</si>
  <si>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</si>
  <si>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</si>
  <si>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</si>
  <si>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</si>
  <si>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</si>
  <si>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</si>
  <si>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</si>
  <si>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</si>
  <si>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</si>
  <si>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</si>
  <si>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</si>
  <si>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</si>
  <si>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</si>
  <si>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</si>
  <si>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</si>
  <si>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</si>
  <si>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</si>
  <si>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</si>
  <si>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</si>
  <si>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</si>
  <si>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</si>
  <si>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</si>
  <si>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</si>
  <si>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</si>
  <si>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</si>
  <si>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</si>
  <si>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</si>
  <si>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</si>
  <si>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</si>
  <si>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</si>
  <si>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</si>
  <si>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</si>
  <si>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</si>
  <si>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</si>
  <si>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</si>
  <si>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</si>
  <si>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</si>
  <si>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</si>
  <si>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</si>
  <si>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</si>
  <si>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</si>
  <si>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</si>
  <si>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</si>
  <si>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</si>
  <si>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</si>
  <si>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</si>
  <si>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</si>
  <si>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</si>
  <si>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</si>
  <si>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</si>
  <si>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</si>
  <si>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</si>
  <si>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</si>
  <si>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</si>
  <si>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</si>
  <si>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</si>
  <si>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</si>
  <si>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</si>
  <si>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</si>
  <si>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</si>
  <si>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</si>
  <si>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</si>
  <si>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</si>
  <si>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</si>
  <si>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</si>
  <si>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</si>
  <si>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</si>
  <si>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</si>
  <si>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</si>
  <si>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</si>
  <si>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</si>
  <si>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</si>
  <si>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</si>
  <si>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</si>
  <si>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</si>
  <si>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</si>
  <si>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</si>
  <si>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</si>
  <si>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</si>
  <si>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</si>
  <si>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</si>
  <si>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</si>
  <si>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</si>
  <si>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</si>
  <si>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</si>
  <si>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</si>
  <si>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</si>
  <si>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</si>
  <si>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</si>
  <si>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</si>
  <si>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</si>
  <si>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</si>
  <si>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</si>
  <si>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</si>
  <si>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</si>
  <si>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</si>
  <si>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</si>
  <si>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</si>
  <si>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</si>
  <si>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</si>
  <si>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</si>
  <si>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</si>
  <si>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</si>
  <si>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</si>
  <si>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</si>
  <si>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</si>
  <si>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</si>
  <si>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</si>
  <si>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</si>
  <si>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</si>
  <si>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</si>
  <si>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</si>
  <si>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</si>
  <si>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</si>
  <si>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</si>
  <si>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</si>
  <si>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</si>
  <si>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</si>
  <si>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</si>
  <si>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</si>
  <si>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</si>
  <si>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</si>
  <si>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</si>
  <si>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</si>
  <si>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</si>
  <si>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</si>
  <si>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</si>
  <si>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</si>
  <si>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</si>
  <si>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</si>
  <si>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</si>
  <si>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</si>
  <si>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</si>
  <si>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</si>
  <si>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</si>
  <si>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</si>
  <si>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</si>
  <si>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</si>
  <si>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</si>
  <si>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</si>
  <si>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</si>
  <si>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</si>
  <si>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</si>
  <si>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</si>
  <si>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</si>
  <si>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</si>
  <si>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</si>
  <si>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</si>
  <si>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</si>
  <si>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</si>
  <si>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</si>
  <si>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</si>
  <si>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</si>
  <si>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</si>
  <si>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</si>
  <si>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</si>
  <si>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</si>
  <si>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</si>
  <si>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</si>
  <si>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</si>
  <si>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</si>
  <si>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</si>
  <si>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</si>
  <si>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</si>
  <si>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</si>
  <si>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</si>
  <si>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</si>
  <si>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</si>
  <si>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</si>
  <si>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</si>
  <si>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</si>
  <si>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</si>
  <si>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</si>
  <si>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</si>
  <si>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</si>
  <si>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</si>
  <si>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</si>
  <si>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</si>
  <si>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</si>
  <si>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</si>
  <si>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</si>
  <si>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</si>
  <si>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</si>
  <si>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</si>
  <si>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</si>
  <si>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</si>
  <si>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</si>
  <si>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</si>
  <si>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</si>
  <si>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</si>
  <si>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</si>
  <si>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</si>
  <si>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</si>
  <si>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</si>
  <si>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</si>
  <si>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</si>
  <si>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</si>
  <si>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</si>
  <si>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</si>
  <si>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</si>
  <si>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</si>
  <si>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</si>
  <si>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</si>
  <si>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</si>
  <si>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</si>
  <si>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</si>
  <si>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</si>
  <si>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</si>
  <si>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</si>
  <si>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</si>
  <si>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</si>
  <si>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</si>
  <si>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</si>
  <si>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</si>
  <si>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</si>
  <si>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</si>
  <si>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</si>
  <si>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</si>
  <si>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</si>
  <si>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</si>
  <si>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</si>
  <si>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</si>
  <si>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</si>
  <si>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</si>
  <si>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</si>
  <si>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</si>
  <si>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</si>
  <si>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</si>
  <si>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</si>
  <si>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</si>
  <si>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</si>
  <si>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</si>
  <si>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</si>
  <si>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</si>
  <si>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</si>
  <si>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</si>
  <si>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</si>
  <si>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</si>
  <si>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</si>
  <si>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</si>
  <si>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</si>
  <si>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</si>
  <si>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</si>
  <si>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</si>
  <si>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</si>
  <si>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</si>
  <si>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</si>
  <si>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</si>
  <si>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</si>
  <si>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</si>
  <si>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</si>
  <si>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</si>
  <si>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</si>
  <si>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</si>
  <si>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</si>
  <si>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</si>
  <si>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</si>
  <si>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</si>
  <si>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</si>
  <si>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</si>
  <si>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</si>
  <si>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</si>
  <si>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</si>
  <si>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</si>
  <si>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</si>
  <si>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</si>
  <si>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</si>
  <si>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</si>
  <si>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</si>
  <si>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</si>
  <si>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</si>
  <si>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</si>
  <si>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</si>
  <si>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</si>
  <si>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</si>
  <si>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</si>
  <si>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</si>
  <si>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</si>
  <si>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</si>
  <si>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</si>
  <si>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</si>
  <si>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</si>
  <si>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</si>
  <si>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</si>
  <si>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</si>
  <si>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</si>
  <si>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</si>
  <si>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</si>
  <si>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</si>
  <si>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</si>
  <si>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</si>
  <si>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</si>
  <si>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</si>
  <si>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</si>
  <si>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</si>
  <si>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</si>
  <si>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</si>
  <si>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</si>
  <si>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</si>
  <si>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</si>
  <si>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</si>
  <si>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</si>
  <si>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</si>
  <si>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</si>
  <si>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</si>
  <si>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</si>
  <si>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</si>
  <si>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</si>
  <si>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</si>
  <si>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</si>
  <si>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</si>
  <si>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</si>
  <si>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</si>
  <si>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</si>
  <si>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</si>
  <si>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</si>
  <si>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</si>
  <si>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</si>
  <si>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</si>
  <si>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</si>
  <si>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</si>
  <si>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</si>
  <si>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</si>
  <si>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</si>
  <si>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</si>
  <si>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</si>
  <si>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</si>
  <si>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</si>
  <si>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</si>
  <si>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</si>
  <si>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</si>
  <si>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</si>
  <si>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</si>
  <si>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</si>
  <si>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</si>
  <si>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</si>
  <si>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</si>
  <si>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</si>
  <si>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</si>
  <si>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</si>
  <si>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</si>
  <si>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</si>
  <si>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</si>
  <si>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</si>
  <si>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</si>
  <si>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</si>
  <si>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</si>
  <si>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</si>
  <si>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</si>
  <si>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</si>
  <si>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</si>
  <si>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</si>
  <si>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</si>
  <si>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</si>
  <si>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</si>
  <si>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</si>
  <si>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</si>
  <si>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</si>
  <si>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</si>
  <si>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</si>
  <si>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</si>
  <si>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</si>
  <si>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</si>
  <si>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</si>
  <si>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</si>
  <si>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</si>
  <si>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</si>
  <si>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</si>
  <si>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</si>
  <si>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</si>
  <si>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</si>
  <si>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</si>
  <si>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</si>
  <si>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</si>
  <si>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</si>
  <si>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</si>
  <si>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</si>
  <si>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</si>
  <si>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</si>
  <si>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</si>
  <si>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</si>
  <si>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</si>
  <si>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</si>
  <si>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</si>
  <si>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</si>
  <si>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</si>
  <si>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</si>
  <si>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</si>
  <si>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</si>
  <si>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</si>
  <si>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</si>
  <si>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</si>
  <si>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</si>
  <si>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</si>
  <si>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</si>
  <si>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</si>
  <si>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</si>
  <si>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</si>
  <si>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</si>
  <si>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</si>
  <si>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</si>
  <si>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</si>
  <si>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</si>
  <si>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</si>
  <si>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</si>
  <si>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</si>
  <si>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</si>
  <si>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</si>
  <si>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</si>
  <si>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</si>
  <si>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</si>
  <si>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</si>
  <si>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</si>
  <si>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</si>
  <si>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</si>
  <si>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</si>
  <si>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</si>
  <si>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</si>
  <si>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</si>
  <si>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</si>
  <si>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</si>
  <si>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</si>
  <si>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</si>
  <si>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</si>
  <si>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</si>
  <si>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</si>
  <si>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</si>
  <si>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</si>
  <si>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</si>
  <si>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</si>
  <si>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</si>
  <si>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</si>
  <si>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</si>
  <si>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</si>
  <si>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</si>
  <si>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</si>
  <si>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</si>
  <si>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</si>
  <si>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</si>
  <si>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</si>
  <si>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</si>
  <si>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</si>
  <si>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</si>
  <si>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</si>
  <si>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</si>
  <si>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</si>
  <si>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</si>
  <si>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</si>
  <si>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</si>
  <si>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</si>
  <si>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</si>
  <si>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</si>
  <si>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</si>
  <si>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</si>
  <si>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</si>
  <si>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</si>
  <si>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</si>
  <si>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</si>
  <si>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</si>
  <si>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</si>
  <si>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</si>
  <si>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</si>
  <si>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</si>
  <si>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</si>
  <si>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</si>
  <si>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</si>
  <si>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</si>
  <si>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</si>
  <si>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</si>
  <si>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</si>
  <si>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</si>
  <si>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</si>
  <si>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</si>
  <si>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</si>
  <si>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</si>
  <si>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</si>
  <si>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</si>
  <si>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</si>
  <si>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</si>
  <si>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</si>
  <si>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</si>
  <si>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</si>
  <si>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</si>
  <si>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</si>
  <si>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</si>
  <si>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</si>
  <si>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</si>
  <si>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</si>
  <si>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</si>
  <si>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</si>
  <si>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</si>
  <si>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</si>
  <si>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</si>
  <si>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</si>
  <si>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</si>
  <si>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</si>
  <si>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</si>
  <si>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</si>
  <si>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</si>
  <si>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</si>
  <si>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</si>
  <si>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</si>
  <si>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</si>
  <si>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</si>
  <si>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</si>
  <si>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</si>
  <si>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</si>
  <si>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</si>
  <si>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</si>
  <si>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</si>
  <si>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</si>
  <si>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</si>
  <si>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</si>
  <si>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</si>
  <si>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</si>
  <si>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</si>
  <si>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</si>
  <si>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</si>
  <si>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</si>
  <si>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</si>
  <si>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</si>
  <si>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</si>
  <si>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</si>
  <si>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</si>
  <si>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</si>
  <si>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</si>
  <si>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</si>
  <si>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</si>
  <si>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</si>
  <si>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</si>
  <si>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</si>
  <si>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</si>
  <si>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</si>
  <si>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</si>
  <si>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</si>
  <si>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</si>
  <si>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</si>
  <si>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</si>
  <si>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</si>
  <si>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</si>
  <si>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</si>
  <si>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</si>
  <si>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</si>
  <si>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</si>
  <si>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</si>
  <si>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</si>
  <si>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</si>
  <si>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</si>
  <si>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</si>
  <si>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</si>
  <si>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</si>
  <si>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</si>
  <si>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</si>
  <si>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</si>
  <si>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</si>
  <si>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</si>
  <si>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</si>
  <si>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</si>
  <si>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</si>
  <si>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</si>
  <si>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</si>
  <si>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</si>
  <si>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</si>
  <si>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</si>
  <si>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</si>
  <si>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</si>
  <si>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</si>
  <si>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</si>
  <si>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</si>
  <si>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</si>
  <si>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</si>
  <si>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</si>
  <si>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</si>
  <si>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</si>
  <si>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</si>
  <si>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</si>
  <si>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</si>
  <si>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</si>
  <si>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</si>
  <si>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</si>
  <si>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</si>
  <si>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</si>
  <si>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</si>
  <si>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</si>
  <si>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</si>
  <si>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</si>
  <si>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</si>
  <si>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</si>
  <si>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</si>
  <si>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</si>
  <si>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</si>
  <si>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</si>
  <si>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</si>
  <si>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</si>
  <si>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</si>
  <si>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</si>
  <si>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</si>
  <si>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</si>
  <si>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</si>
  <si>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</si>
  <si>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</si>
  <si>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</si>
  <si>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</si>
  <si>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</si>
  <si>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</si>
  <si>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</si>
  <si>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</si>
  <si>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</si>
  <si>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</si>
  <si>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</si>
  <si>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</si>
  <si>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</si>
  <si>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</si>
  <si>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</si>
  <si>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</si>
  <si>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</si>
  <si>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</si>
  <si>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</si>
  <si>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</si>
  <si>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</si>
  <si>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</si>
  <si>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</si>
  <si>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</si>
  <si>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</si>
  <si>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</si>
  <si>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</si>
  <si>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</si>
  <si>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</si>
  <si>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</si>
  <si>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</si>
  <si>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</si>
  <si>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</si>
  <si>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</si>
  <si>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</si>
  <si>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</si>
  <si>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</si>
  <si>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</si>
  <si>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</si>
  <si>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</si>
  <si>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</si>
  <si>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</si>
  <si>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</si>
  <si>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</si>
  <si>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</si>
  <si>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</si>
  <si>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</si>
  <si>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</si>
  <si>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</si>
  <si>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</si>
  <si>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</si>
  <si>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</si>
  <si>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</si>
  <si>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</si>
  <si>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</si>
  <si>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</si>
  <si>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</si>
  <si>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</si>
  <si>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</si>
  <si>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</si>
  <si>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</si>
  <si>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</si>
  <si>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</si>
  <si>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</si>
  <si>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</si>
  <si>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</si>
  <si>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</si>
  <si>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</si>
  <si>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</si>
  <si>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</si>
  <si>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</si>
  <si>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</si>
  <si>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</si>
  <si>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</si>
  <si>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</si>
  <si>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</si>
  <si>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</si>
  <si>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</si>
  <si>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</si>
  <si>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</si>
  <si>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</si>
  <si>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</si>
  <si>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</si>
  <si>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</si>
  <si>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</si>
  <si>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</si>
  <si>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</si>
  <si>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</si>
  <si>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</si>
  <si>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</si>
  <si>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</si>
  <si>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</si>
  <si>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</si>
  <si>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</si>
  <si>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</si>
  <si>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</si>
  <si>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</si>
  <si>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</si>
  <si>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</si>
  <si>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</si>
  <si>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</si>
  <si>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</si>
  <si>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</si>
  <si>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</si>
  <si>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</si>
  <si>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</si>
  <si>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</si>
  <si>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</si>
  <si>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</si>
  <si>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</si>
  <si>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</si>
  <si>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</si>
  <si>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</si>
  <si>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</si>
  <si>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</si>
  <si>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</si>
  <si>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</si>
  <si>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</si>
  <si>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</si>
  <si>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</si>
  <si>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</si>
  <si>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</si>
  <si>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</si>
  <si>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</si>
  <si>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</si>
  <si>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</si>
  <si>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</si>
  <si>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</si>
  <si>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</si>
  <si>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</si>
  <si>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</si>
  <si>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</si>
  <si>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</si>
  <si>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</si>
  <si>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</si>
  <si>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</si>
  <si>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</si>
  <si>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</si>
  <si>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</si>
  <si>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</si>
  <si>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</si>
  <si>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</si>
  <si>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</si>
  <si>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</si>
  <si>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</si>
  <si>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</si>
  <si>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</si>
  <si>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</si>
  <si>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</si>
  <si>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</si>
  <si>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</si>
  <si>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</si>
  <si>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</si>
  <si>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</si>
  <si>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</si>
  <si>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</si>
  <si>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</si>
  <si>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</si>
  <si>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</si>
  <si>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</si>
  <si>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</si>
  <si>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</si>
  <si>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</si>
  <si>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</si>
  <si>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</si>
  <si>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</si>
  <si>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</si>
  <si>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</si>
  <si>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</si>
  <si>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</si>
  <si>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</si>
  <si>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</si>
  <si>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</si>
  <si>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</si>
  <si>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</si>
  <si>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</si>
  <si>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</si>
  <si>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</si>
  <si>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</si>
  <si>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</si>
  <si>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</si>
  <si>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</si>
  <si>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</si>
  <si>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</si>
  <si>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</si>
  <si>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</si>
  <si>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</si>
  <si>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</si>
  <si>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</si>
  <si>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</si>
  <si>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</si>
  <si>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</si>
  <si>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</si>
  <si>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</si>
  <si>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</si>
  <si>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</si>
  <si>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</si>
  <si>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</si>
  <si>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</si>
  <si>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</si>
  <si>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</si>
  <si>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</si>
  <si>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</si>
  <si>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</si>
  <si>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</si>
  <si>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</si>
  <si>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</si>
  <si>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</si>
  <si>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</si>
  <si>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</si>
  <si>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</si>
  <si>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</si>
  <si>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</si>
  <si>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</si>
  <si>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</si>
  <si>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</si>
  <si>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</si>
  <si>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</si>
  <si>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</si>
  <si>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</si>
  <si>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</si>
  <si>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</si>
  <si>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</si>
  <si>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</si>
  <si>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</si>
  <si>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</si>
  <si>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</si>
  <si>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</si>
  <si>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</si>
  <si>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</si>
  <si>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</si>
  <si>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</si>
  <si>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</si>
  <si>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</si>
  <si>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</si>
  <si>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</si>
  <si>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</si>
  <si>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</si>
  <si>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</si>
  <si>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</si>
  <si>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</si>
  <si>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</si>
  <si>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</si>
  <si>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</si>
  <si>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</si>
  <si>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</si>
  <si>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</si>
  <si>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</si>
  <si>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</si>
  <si>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</si>
  <si>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</si>
  <si>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</si>
  <si>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</si>
  <si>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</si>
  <si>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</si>
  <si>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</si>
  <si>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</si>
  <si>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</si>
  <si>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</si>
  <si>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</si>
  <si>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</si>
  <si>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</si>
  <si>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</si>
  <si>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</si>
  <si>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</si>
  <si>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</si>
  <si>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</si>
  <si>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</si>
  <si>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</si>
  <si>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</si>
  <si>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</si>
  <si>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</si>
  <si>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</si>
  <si>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</si>
  <si>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</si>
  <si>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</si>
  <si>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</si>
  <si>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</si>
  <si>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</si>
  <si>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</si>
  <si>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</si>
  <si>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</si>
  <si>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</si>
  <si>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</si>
  <si>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</si>
  <si>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</si>
  <si>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</si>
  <si>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</si>
  <si>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</si>
  <si>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</si>
  <si>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</si>
  <si>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</si>
  <si>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</si>
  <si>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</si>
  <si>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</si>
  <si>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</si>
  <si>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</si>
  <si>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</si>
  <si>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</si>
  <si>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</si>
  <si>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</si>
  <si>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</si>
  <si>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</si>
  <si>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</si>
  <si>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</si>
  <si>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</si>
  <si>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</si>
  <si>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</si>
  <si>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</si>
  <si>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</si>
  <si>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</si>
  <si>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</si>
  <si>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</si>
  <si>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</si>
  <si>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</si>
  <si>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</si>
  <si>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</si>
  <si>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</si>
  <si>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</si>
  <si>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</si>
  <si>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</si>
  <si>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</si>
  <si>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</si>
  <si>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</si>
  <si>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</si>
  <si>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</si>
  <si>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</si>
  <si>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</si>
  <si>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</si>
  <si>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</si>
  <si>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</si>
  <si>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</si>
  <si>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</si>
  <si>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</si>
  <si>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</si>
  <si>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</si>
  <si>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</si>
  <si>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</si>
  <si>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</si>
  <si>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</si>
  <si>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</si>
  <si>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</si>
  <si>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</si>
  <si>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</si>
  <si>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</si>
  <si>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</si>
  <si>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</si>
  <si>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</si>
  <si>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</si>
  <si>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</si>
  <si>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</si>
  <si>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</si>
  <si>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</si>
  <si>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</si>
  <si>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</si>
  <si>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</si>
  <si>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</si>
  <si>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</si>
  <si>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</si>
  <si>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</si>
  <si>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</si>
  <si>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</si>
  <si>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</si>
  <si>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</si>
  <si>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</si>
  <si>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</si>
  <si>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</si>
  <si>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</si>
  <si>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</si>
  <si>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</si>
  <si>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</si>
  <si>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</si>
  <si>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</si>
  <si>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</si>
  <si>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</si>
  <si>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</si>
  <si>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</si>
  <si>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</si>
  <si>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</si>
  <si>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</si>
  <si>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</si>
  <si>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</si>
  <si>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</si>
  <si>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</si>
  <si>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</si>
  <si>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</si>
  <si>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</si>
  <si>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</si>
  <si>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</si>
  <si>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</si>
  <si>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</si>
  <si>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</si>
  <si>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</si>
  <si>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</si>
  <si>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</si>
  <si>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</si>
  <si>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</si>
  <si>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</si>
  <si>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</si>
  <si>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</si>
  <si>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</si>
  <si>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</si>
  <si>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</si>
  <si>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</si>
  <si>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</si>
  <si>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</si>
  <si>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</si>
  <si>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</si>
  <si>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</si>
  <si>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</si>
  <si>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</si>
  <si>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</si>
  <si>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</si>
  <si>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</si>
  <si>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</si>
  <si>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</si>
  <si>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</si>
  <si>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</si>
  <si>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</si>
  <si>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</si>
  <si>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</si>
  <si>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</si>
  <si>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</si>
  <si>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</si>
  <si>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</si>
  <si>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</si>
  <si>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</si>
  <si>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</si>
  <si>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</si>
  <si>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</si>
  <si>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</si>
  <si>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</si>
  <si>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</si>
  <si>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</si>
  <si>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</si>
  <si>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</si>
  <si>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</si>
  <si>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</si>
  <si>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</si>
  <si>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</si>
  <si>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</si>
  <si>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</si>
  <si>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</si>
  <si>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</si>
  <si>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</si>
  <si>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</si>
  <si>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</si>
  <si>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</si>
  <si>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</si>
  <si>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</si>
  <si>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</si>
  <si>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</si>
  <si>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</si>
  <si>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</si>
  <si>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</si>
  <si>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</si>
  <si>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</si>
  <si>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</si>
  <si>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</si>
  <si>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</si>
  <si>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</si>
  <si>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</si>
  <si>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</si>
  <si>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</si>
  <si>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</si>
  <si>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</si>
  <si>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</si>
  <si>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</si>
  <si>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</si>
  <si>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</si>
  <si>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</si>
  <si>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</si>
  <si>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</si>
  <si>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</si>
  <si>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</si>
  <si>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</si>
  <si>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</si>
  <si>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</si>
  <si>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</si>
  <si>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</si>
  <si>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</si>
  <si>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</si>
  <si>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</si>
  <si>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</si>
  <si>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</si>
  <si>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</si>
  <si>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</si>
  <si>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</si>
  <si>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</si>
  <si>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</si>
  <si>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</si>
  <si>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</si>
  <si>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</si>
  <si>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</si>
  <si>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</si>
  <si>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</si>
  <si>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</si>
  <si>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</si>
  <si>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</si>
  <si>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</si>
  <si>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</si>
  <si>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</si>
  <si>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</si>
  <si>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</si>
  <si>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</si>
  <si>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</si>
  <si>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</si>
  <si>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</si>
  <si>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</si>
  <si>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</si>
  <si>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</si>
  <si>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</si>
  <si>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</si>
  <si>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</si>
  <si>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</si>
  <si>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</si>
  <si>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</si>
  <si>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</si>
  <si>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</si>
  <si>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</si>
  <si>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</si>
  <si>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</si>
  <si>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</si>
  <si>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</si>
  <si>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</si>
  <si>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</si>
  <si>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</si>
  <si>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</si>
  <si>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</si>
  <si>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</si>
  <si>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</si>
  <si>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</si>
  <si>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</si>
  <si>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</si>
  <si>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</si>
  <si>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</si>
  <si>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</si>
  <si>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</si>
  <si>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</si>
  <si>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</si>
  <si>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</si>
  <si>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</si>
  <si>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</si>
  <si>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</si>
  <si>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</si>
  <si>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</si>
  <si>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</si>
  <si>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</si>
  <si>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</si>
  <si>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</si>
  <si>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</si>
  <si>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</si>
  <si>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</si>
  <si>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</si>
  <si>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</si>
  <si>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</si>
  <si>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</si>
  <si>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</si>
  <si>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</si>
  <si>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</si>
  <si>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</si>
  <si>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</si>
  <si>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</si>
  <si>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</si>
  <si>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</si>
  <si>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</si>
  <si>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</si>
  <si>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</si>
  <si>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</si>
  <si>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</si>
  <si>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</si>
  <si>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</si>
  <si>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</si>
  <si>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</si>
  <si>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</si>
  <si>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</si>
  <si>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</si>
  <si>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</si>
  <si>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</si>
  <si>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</si>
  <si>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</si>
  <si>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</si>
  <si>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</si>
  <si>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</si>
  <si>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</si>
  <si>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</si>
  <si>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</si>
  <si>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</si>
  <si>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</si>
  <si>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</si>
  <si>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</si>
  <si>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</si>
  <si>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</si>
  <si>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</si>
  <si>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</si>
  <si>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</si>
  <si>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</si>
  <si>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</si>
  <si>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</si>
  <si>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</si>
  <si>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</si>
  <si>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</si>
  <si>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</si>
  <si>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</si>
  <si>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</si>
  <si>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</si>
  <si>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</si>
  <si>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</si>
  <si>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</si>
  <si>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</si>
  <si>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</si>
  <si>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</si>
  <si>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</si>
  <si>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</si>
  <si>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</si>
  <si>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</si>
  <si>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</si>
  <si>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</si>
  <si>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</si>
  <si>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</si>
  <si>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</si>
  <si>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</si>
  <si>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</si>
  <si>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</si>
  <si>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</si>
  <si>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</si>
  <si>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</si>
  <si>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</si>
  <si>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</si>
  <si>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</si>
  <si>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</si>
  <si>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</si>
  <si>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</si>
  <si>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</si>
  <si>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</si>
  <si>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</si>
  <si>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</si>
  <si>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</si>
  <si>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</si>
  <si>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</si>
  <si>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</si>
  <si>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</si>
  <si>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</si>
  <si>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</si>
  <si>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</si>
  <si>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</si>
  <si>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</si>
  <si>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</si>
  <si>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</si>
  <si>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</si>
  <si>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</si>
  <si>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</si>
  <si>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</si>
  <si>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</si>
  <si>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</si>
  <si>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</si>
  <si>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</si>
  <si>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</si>
  <si>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</si>
  <si>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</si>
  <si>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</si>
  <si>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</si>
  <si>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</si>
  <si>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</si>
  <si>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</si>
  <si>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</si>
  <si>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</si>
  <si>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</si>
  <si>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</si>
  <si>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</si>
  <si>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</si>
  <si>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</si>
  <si>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</si>
  <si>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</si>
  <si>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</si>
  <si>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</si>
  <si>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</si>
  <si>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</si>
  <si>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</si>
  <si>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</si>
  <si>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</si>
  <si>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</si>
  <si>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</si>
  <si>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</si>
  <si>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</si>
  <si>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</si>
  <si>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</si>
  <si>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</si>
  <si>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</si>
  <si>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</si>
  <si>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</si>
  <si>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</si>
  <si>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</si>
  <si>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</si>
  <si>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</si>
  <si>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</si>
  <si>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</si>
  <si>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</si>
  <si>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</si>
  <si>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</si>
  <si>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</si>
  <si>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</si>
  <si>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</si>
  <si>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</si>
  <si>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</si>
  <si>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</si>
  <si>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</si>
  <si>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</si>
  <si>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</si>
  <si>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</si>
  <si>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</si>
  <si>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</si>
  <si>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</si>
  <si>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</si>
  <si>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</si>
  <si>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</si>
  <si>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</si>
  <si>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</si>
  <si>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</si>
  <si>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</si>
  <si>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</si>
  <si>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</si>
  <si>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</si>
  <si>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</si>
  <si>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</si>
  <si>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</si>
  <si>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</si>
  <si>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</si>
  <si>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</si>
  <si>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</si>
  <si>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</si>
  <si>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</si>
  <si>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</si>
  <si>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</si>
  <si>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</si>
  <si>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</si>
  <si>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</si>
  <si>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</si>
  <si>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</si>
  <si>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</si>
  <si>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</si>
  <si>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</si>
  <si>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</si>
  <si>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</si>
  <si>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</si>
  <si>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</si>
  <si>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</si>
  <si>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</si>
  <si>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</si>
  <si>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</si>
  <si>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</si>
  <si>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</si>
  <si>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</si>
  <si>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</si>
  <si>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</si>
  <si>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</si>
  <si>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</si>
  <si>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</si>
  <si>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</si>
  <si>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</si>
  <si>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</si>
  <si>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</si>
  <si>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</si>
  <si>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</si>
  <si>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</si>
  <si>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</si>
  <si>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</si>
  <si>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</si>
  <si>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</si>
  <si>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</si>
  <si>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</si>
  <si>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</si>
  <si>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</si>
  <si>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</si>
  <si>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</si>
  <si>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</si>
  <si>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</si>
  <si>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</si>
  <si>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</si>
  <si>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</si>
  <si>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</si>
  <si>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</si>
  <si>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</si>
  <si>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</si>
  <si>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</si>
  <si>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</si>
  <si>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</si>
  <si>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</si>
  <si>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</si>
  <si>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</si>
  <si>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</si>
  <si>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</si>
  <si>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</si>
  <si>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</si>
  <si>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</si>
  <si>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</si>
  <si>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</si>
  <si>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</si>
  <si>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</si>
  <si>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</si>
  <si>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</si>
  <si>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</si>
  <si>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</si>
  <si>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</si>
  <si>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</si>
  <si>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</si>
  <si>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</si>
  <si>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</si>
  <si>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</si>
  <si>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</si>
  <si>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</si>
  <si>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</si>
  <si>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</si>
  <si>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</si>
  <si>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</si>
  <si>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</si>
  <si>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</si>
  <si>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</si>
  <si>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</si>
  <si>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</si>
  <si>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</si>
  <si>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</si>
  <si>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</si>
  <si>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</si>
  <si>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</si>
  <si>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</si>
  <si>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</si>
  <si>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</si>
  <si>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</si>
  <si>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</si>
  <si>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</si>
  <si>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</si>
  <si>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</si>
  <si>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</si>
  <si>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</si>
  <si>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</si>
  <si>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</si>
  <si>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</si>
  <si>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</si>
  <si>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</si>
  <si>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</si>
  <si>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</si>
  <si>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</si>
  <si>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</si>
  <si>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</si>
  <si>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</si>
  <si>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</si>
  <si>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</si>
  <si>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</si>
  <si>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</si>
  <si>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</si>
  <si>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</si>
  <si>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</si>
  <si>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</si>
  <si>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</si>
  <si>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</si>
  <si>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</si>
  <si>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</si>
  <si>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</si>
  <si>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</si>
  <si>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</si>
  <si>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</si>
  <si>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</si>
  <si>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</si>
  <si>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</si>
  <si>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</si>
  <si>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</si>
  <si>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</si>
  <si>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</si>
  <si>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</si>
  <si>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</si>
  <si>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</si>
  <si>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</si>
  <si>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</si>
  <si>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</si>
  <si>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</si>
  <si>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</si>
  <si>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</si>
  <si>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</si>
  <si>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</si>
  <si>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</si>
  <si>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</si>
  <si>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</si>
  <si>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</si>
  <si>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</si>
  <si>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</si>
  <si>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</si>
  <si>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</si>
  <si>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</si>
  <si>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</si>
  <si>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</si>
  <si>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</si>
  <si>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</si>
  <si>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</si>
  <si>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</si>
  <si>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</si>
  <si>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</si>
  <si>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</si>
  <si>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</si>
  <si>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</si>
  <si>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</si>
  <si>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</si>
  <si>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</si>
  <si>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</si>
  <si>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</si>
  <si>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</si>
  <si>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</si>
  <si>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</si>
  <si>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</si>
  <si>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</si>
  <si>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</si>
  <si>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</si>
  <si>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</si>
  <si>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</si>
  <si>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</si>
  <si>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</si>
  <si>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</si>
  <si>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</si>
  <si>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</si>
  <si>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</si>
  <si>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</si>
  <si>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</si>
  <si>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</si>
  <si>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</si>
  <si>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</si>
  <si>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</si>
  <si>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</si>
  <si>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</si>
  <si>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</si>
  <si>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</si>
  <si>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</si>
  <si>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</si>
  <si>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</si>
  <si>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</si>
  <si>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</si>
  <si>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</si>
  <si>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</si>
  <si>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</si>
  <si>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</si>
  <si>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</si>
  <si>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</si>
  <si>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</si>
  <si>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</si>
  <si>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</si>
  <si>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</si>
  <si>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</si>
  <si>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</si>
  <si>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</si>
  <si>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</si>
  <si>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</si>
  <si>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</si>
  <si>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</si>
  <si>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</si>
  <si>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</si>
  <si>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</si>
  <si>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</si>
  <si>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</si>
  <si>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</si>
  <si>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</si>
  <si>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</si>
  <si>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</si>
  <si>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</si>
  <si>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</si>
  <si>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</si>
  <si>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</si>
  <si>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</si>
  <si>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</si>
  <si>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</si>
  <si>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</si>
  <si>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</si>
  <si>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</si>
  <si>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</si>
  <si>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</si>
  <si>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</si>
  <si>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</si>
  <si>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</si>
  <si>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</si>
  <si>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</si>
  <si>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</si>
  <si>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</si>
  <si>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</si>
  <si>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</si>
  <si>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</si>
  <si>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</si>
  <si>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</si>
  <si>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</si>
  <si>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</si>
  <si>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</si>
  <si>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</si>
  <si>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</si>
  <si>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</si>
  <si>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</si>
  <si>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</si>
  <si>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</si>
  <si>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</si>
  <si>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</si>
  <si>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</si>
  <si>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</si>
  <si>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</si>
  <si>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</si>
  <si>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</si>
  <si>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</si>
  <si>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</si>
  <si>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</si>
  <si>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</si>
  <si>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</si>
  <si>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</si>
  <si>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</si>
  <si>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</si>
  <si>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</si>
  <si>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</si>
  <si>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</si>
  <si>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</si>
  <si>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</si>
  <si>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</si>
  <si>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</si>
  <si>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</si>
  <si>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</si>
  <si>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</si>
  <si>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</si>
  <si>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</si>
  <si>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</si>
  <si>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</si>
  <si>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</si>
  <si>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</si>
  <si>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</si>
  <si>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</si>
  <si>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</si>
  <si>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</si>
  <si>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</si>
  <si>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</si>
  <si>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</si>
  <si>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</si>
  <si>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</si>
  <si>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</si>
  <si>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</si>
  <si>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</si>
  <si>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</si>
  <si>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</si>
  <si>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</si>
  <si>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</si>
  <si>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</si>
  <si>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</si>
  <si>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</si>
  <si>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</si>
  <si>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</si>
  <si>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</si>
  <si>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</si>
  <si>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</si>
  <si>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</si>
  <si>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</si>
  <si>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</si>
  <si>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</si>
  <si>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</si>
  <si>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</si>
  <si>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</si>
  <si>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</si>
  <si>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</si>
  <si>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</si>
  <si>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</si>
  <si>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</si>
  <si>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</si>
  <si>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</si>
  <si>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</si>
  <si>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</si>
  <si>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</si>
  <si>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</si>
  <si>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</si>
  <si>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</si>
  <si>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</si>
  <si>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</si>
  <si>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</si>
  <si>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</si>
  <si>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</si>
  <si>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</si>
  <si>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</si>
  <si>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</si>
  <si>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</si>
  <si>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</si>
  <si>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</si>
  <si>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</si>
  <si>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</si>
  <si>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</si>
  <si>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</si>
  <si>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</si>
  <si>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</si>
  <si>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</si>
  <si>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</si>
  <si>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</si>
  <si>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</si>
  <si>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</si>
  <si>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</si>
  <si>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</si>
  <si>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</si>
  <si>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</si>
  <si>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</si>
  <si>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</si>
  <si>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</si>
  <si>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</si>
  <si>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</si>
  <si>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</si>
  <si>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</si>
  <si>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</si>
  <si>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</si>
  <si>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</si>
  <si>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</si>
  <si>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</si>
  <si>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</si>
  <si>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</si>
  <si>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</si>
  <si>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</si>
  <si>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</si>
  <si>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</si>
  <si>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</si>
  <si>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</si>
  <si>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</si>
  <si>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</si>
  <si>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</si>
  <si>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</si>
  <si>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</si>
  <si>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</si>
  <si>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</si>
  <si>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</si>
  <si>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</si>
  <si>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</si>
  <si>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</si>
  <si>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</si>
  <si>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</si>
  <si>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</si>
  <si>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</si>
  <si>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</si>
  <si>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</si>
  <si>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</si>
  <si>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</si>
  <si>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</si>
  <si>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</si>
  <si>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</si>
  <si>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</si>
  <si>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</si>
  <si>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</si>
  <si>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</si>
  <si>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</si>
  <si>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</si>
  <si>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</si>
  <si>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</si>
  <si>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</si>
  <si>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</si>
  <si>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</si>
  <si>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</si>
  <si>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</si>
  <si>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</si>
  <si>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</si>
  <si>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</si>
  <si>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</si>
  <si>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</si>
  <si>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</si>
  <si>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</si>
  <si>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</si>
  <si>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</si>
  <si>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</si>
  <si>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</si>
  <si>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</si>
  <si>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</si>
  <si>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</si>
  <si>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</si>
  <si>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</si>
  <si>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</si>
  <si>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</si>
  <si>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</si>
  <si>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</si>
  <si>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</si>
  <si>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</si>
  <si>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</si>
  <si>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</si>
  <si>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</si>
  <si>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</si>
  <si>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</si>
  <si>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</si>
  <si>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</si>
  <si>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</si>
  <si>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</si>
  <si>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</si>
  <si>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</si>
  <si>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</si>
  <si>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</si>
  <si>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</si>
  <si>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</si>
  <si>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</si>
  <si>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</si>
  <si>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</si>
  <si>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</si>
  <si>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</si>
  <si>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</si>
  <si>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</si>
  <si>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</si>
  <si>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</si>
  <si>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</si>
  <si>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</si>
  <si>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</si>
  <si>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</si>
  <si>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</si>
  <si>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</si>
  <si>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</si>
  <si>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</si>
  <si>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</si>
  <si>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</si>
  <si>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</si>
  <si>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</si>
  <si>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</si>
  <si>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</si>
  <si>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</si>
  <si>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</si>
  <si>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</si>
  <si>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</si>
  <si>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</si>
  <si>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</si>
  <si>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</si>
  <si>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</si>
  <si>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</si>
  <si>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</si>
  <si>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</si>
  <si>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</si>
  <si>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</si>
  <si>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</si>
  <si>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</si>
  <si>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</si>
  <si>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</si>
  <si>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</si>
  <si>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</si>
  <si>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</si>
  <si>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</si>
  <si>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</si>
  <si>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</si>
  <si>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</si>
  <si>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</si>
  <si>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</si>
  <si>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</si>
  <si>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</si>
  <si>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</si>
  <si>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</si>
  <si>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</si>
  <si>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</si>
  <si>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</si>
  <si>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</si>
  <si>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</si>
  <si>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</si>
  <si>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</si>
  <si>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</si>
  <si>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</si>
  <si>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</si>
  <si>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</si>
  <si>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</si>
  <si>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</si>
  <si>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</si>
  <si>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</si>
  <si>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</si>
  <si>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</si>
  <si>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</si>
  <si>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</si>
  <si>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</si>
  <si>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</si>
  <si>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</si>
  <si>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</si>
  <si>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</si>
  <si>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</si>
  <si>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</si>
  <si>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</si>
  <si>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</si>
  <si>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</si>
  <si>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</si>
  <si>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</si>
  <si>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</si>
  <si>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</si>
  <si>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</si>
  <si>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</si>
  <si>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</si>
  <si>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</si>
  <si>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</si>
  <si>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</si>
  <si>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</si>
  <si>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</si>
  <si>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</si>
  <si>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</si>
  <si>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</si>
  <si>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</si>
  <si>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</si>
  <si>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</si>
  <si>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</si>
  <si>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</si>
  <si>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</si>
  <si>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</si>
  <si>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</si>
  <si>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</si>
  <si>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</si>
  <si>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</si>
  <si>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</si>
  <si>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</si>
  <si>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</si>
  <si>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</si>
  <si>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</si>
  <si>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</si>
  <si>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</si>
  <si>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</si>
  <si>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</si>
  <si>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</si>
  <si>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</si>
  <si>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</si>
  <si>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</si>
  <si>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</si>
  <si>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</si>
  <si>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</si>
  <si>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</si>
  <si>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</si>
  <si>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</si>
  <si>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</si>
  <si>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</si>
  <si>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</si>
  <si>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</si>
  <si>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</si>
  <si>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</si>
  <si>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</si>
  <si>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</si>
  <si>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</si>
  <si>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</si>
  <si>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</si>
  <si>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</si>
  <si>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</si>
  <si>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</si>
  <si>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</si>
  <si>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</si>
  <si>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</si>
  <si>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</si>
  <si>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</si>
  <si>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</si>
  <si>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</si>
  <si>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</si>
  <si>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</si>
  <si>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</si>
  <si>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</si>
  <si>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</si>
  <si>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</si>
  <si>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</si>
  <si>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</si>
  <si>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</si>
  <si>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</si>
  <si>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</si>
  <si>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</si>
  <si>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</si>
  <si>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</si>
  <si>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</si>
  <si>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</si>
  <si>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</si>
  <si>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</si>
  <si>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</si>
  <si>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</si>
  <si>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</si>
  <si>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</si>
  <si>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</si>
  <si>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</si>
  <si>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</si>
  <si>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</si>
  <si>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</si>
  <si>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</si>
  <si>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</si>
  <si>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</si>
  <si>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</si>
  <si>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</si>
  <si>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</si>
  <si>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</si>
  <si>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</si>
  <si>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</si>
  <si>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</si>
  <si>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</si>
  <si>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</si>
  <si>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</si>
  <si>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</si>
  <si>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</si>
  <si>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</si>
  <si>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</si>
  <si>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</si>
  <si>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</si>
  <si>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</si>
  <si>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</si>
  <si>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</si>
  <si>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</si>
  <si>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</si>
  <si>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</si>
  <si>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</si>
  <si>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</si>
  <si>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</si>
  <si>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</si>
  <si>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</si>
  <si>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</si>
  <si>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</si>
  <si>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</si>
  <si>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</si>
  <si>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</si>
  <si>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</si>
  <si>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</si>
  <si>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</si>
  <si>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</si>
  <si>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</si>
  <si>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</si>
  <si>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</si>
  <si>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</si>
  <si>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</si>
  <si>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</si>
  <si>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</si>
  <si>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</si>
  <si>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</si>
  <si>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</si>
  <si>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</si>
  <si>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</si>
  <si>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</si>
  <si>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</si>
  <si>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</si>
  <si>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</si>
  <si>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</si>
  <si>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</si>
  <si>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</si>
  <si>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</si>
  <si>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</si>
  <si>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</si>
  <si>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</si>
  <si>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</si>
  <si>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</si>
  <si>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</si>
  <si>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</si>
  <si>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</si>
  <si>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</si>
  <si>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</si>
  <si>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</si>
  <si>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</si>
  <si>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</si>
  <si>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</si>
  <si>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</si>
  <si>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</si>
  <si>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</si>
  <si>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</si>
  <si>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</si>
  <si>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</si>
  <si>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</si>
  <si>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</si>
  <si>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</si>
  <si>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</si>
  <si>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</si>
  <si>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</si>
  <si>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</si>
  <si>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</si>
  <si>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</si>
  <si>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</si>
  <si>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</si>
  <si>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</si>
  <si>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</si>
  <si>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</si>
  <si>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</si>
  <si>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</si>
  <si>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</si>
  <si>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</si>
  <si>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</si>
  <si>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</si>
  <si>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</si>
  <si>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</si>
  <si>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</si>
  <si>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</si>
  <si>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</si>
  <si>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</si>
  <si>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</si>
  <si>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</si>
  <si>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</si>
  <si>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</si>
  <si>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</si>
  <si>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</si>
  <si>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</si>
  <si>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</si>
  <si>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</si>
  <si>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</si>
  <si>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</si>
  <si>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</si>
  <si>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</si>
  <si>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</si>
  <si>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</si>
  <si>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</si>
  <si>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</si>
  <si>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</si>
  <si>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</si>
  <si>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</si>
  <si>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</si>
  <si>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</si>
  <si>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</si>
  <si>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</si>
  <si>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</si>
  <si>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</si>
  <si>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</si>
  <si>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</si>
  <si>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</si>
  <si>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</si>
  <si>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</si>
  <si>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</si>
  <si>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</si>
  <si>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</si>
  <si>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</si>
  <si>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</si>
  <si>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</si>
  <si>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</si>
  <si>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</si>
  <si>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</si>
  <si>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</si>
  <si>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</si>
  <si>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</si>
  <si>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</si>
  <si>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</si>
  <si>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</si>
  <si>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</si>
  <si>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</si>
  <si>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</si>
  <si>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</si>
  <si>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</si>
  <si>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</si>
  <si>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</si>
  <si>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</si>
  <si>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</si>
  <si>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</si>
  <si>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</si>
  <si>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</si>
  <si>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</si>
  <si>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</si>
  <si>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</si>
  <si>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</si>
  <si>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</si>
  <si>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</si>
  <si>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</si>
  <si>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</si>
  <si>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</si>
  <si>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</si>
  <si>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</si>
  <si>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</si>
  <si>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</si>
  <si>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</si>
  <si>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</si>
  <si>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</si>
  <si>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</si>
  <si>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</si>
  <si>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</si>
  <si>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</si>
  <si>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</si>
  <si>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</si>
  <si>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</si>
  <si>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</si>
  <si>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</si>
  <si>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</si>
  <si>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</si>
  <si>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</si>
  <si>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</si>
  <si>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</si>
  <si>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</si>
  <si>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</si>
  <si>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</si>
  <si>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</si>
  <si>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</si>
  <si>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</si>
  <si>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</si>
  <si>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</si>
  <si>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</si>
  <si>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</si>
  <si>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</si>
  <si>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</si>
  <si>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</si>
  <si>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</si>
  <si>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</si>
  <si>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</si>
  <si>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</si>
  <si>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</si>
  <si>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</si>
  <si>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</si>
  <si>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</si>
  <si>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</si>
  <si>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</si>
  <si>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</si>
  <si>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</si>
  <si>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</si>
  <si>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</si>
  <si>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</si>
  <si>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</si>
  <si>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</si>
  <si>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</si>
  <si>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</si>
  <si>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</si>
  <si>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</si>
  <si>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</si>
  <si>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</si>
  <si>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</si>
  <si>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</si>
  <si>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</si>
  <si>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</si>
  <si>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</si>
  <si>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</si>
  <si>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</si>
  <si>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</si>
  <si>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</si>
  <si>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</si>
  <si>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</si>
  <si>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</si>
  <si>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</si>
  <si>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</si>
  <si>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</si>
  <si>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</si>
  <si>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</si>
  <si>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</si>
  <si>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</si>
  <si>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</si>
  <si>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</si>
  <si>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</si>
  <si>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</si>
  <si>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</si>
  <si>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</si>
  <si>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</si>
  <si>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</si>
  <si>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</si>
  <si>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</si>
  <si>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</si>
  <si>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</si>
  <si>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</si>
  <si>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</si>
  <si>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</si>
  <si>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</si>
  <si>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</si>
  <si>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</si>
  <si>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</si>
  <si>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</si>
  <si>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</si>
  <si>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</si>
  <si>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</si>
  <si>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</si>
  <si>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</si>
  <si>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</si>
  <si>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</si>
  <si>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</si>
  <si>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</si>
  <si>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</si>
  <si>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</si>
  <si>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</si>
  <si>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</si>
  <si>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</si>
  <si>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</si>
  <si>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</si>
  <si>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</si>
  <si>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</si>
  <si>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</si>
  <si>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</si>
  <si>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</si>
  <si>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</si>
  <si>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</si>
  <si>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</si>
  <si>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</si>
  <si>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</si>
  <si>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</si>
  <si>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</si>
  <si>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</si>
  <si>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</si>
  <si>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</si>
  <si>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</si>
  <si>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</si>
  <si>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</si>
  <si>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</si>
  <si>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</si>
  <si>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</si>
  <si>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</si>
  <si>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</si>
  <si>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</si>
  <si>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</si>
  <si>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</si>
  <si>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</si>
  <si>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</si>
  <si>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</si>
  <si>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</si>
  <si>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</si>
  <si>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</si>
  <si>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</si>
  <si>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</si>
  <si>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</si>
  <si>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</si>
  <si>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</si>
  <si>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</si>
  <si>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</si>
  <si>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</si>
  <si>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</si>
  <si>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</si>
  <si>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</si>
  <si>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</si>
  <si>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</si>
  <si>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</si>
  <si>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</si>
  <si>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</si>
  <si>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</si>
  <si>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</si>
  <si>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</si>
  <si>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</si>
  <si>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</si>
  <si>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</si>
  <si>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</si>
  <si>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</si>
  <si>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</si>
  <si>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</si>
  <si>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</si>
  <si>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</si>
  <si>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</si>
  <si>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</si>
  <si>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</si>
  <si>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</si>
  <si>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</si>
  <si>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</si>
  <si>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</si>
  <si>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</si>
  <si>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</si>
  <si>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</si>
  <si>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</si>
  <si>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</si>
  <si>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</si>
  <si>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</si>
  <si>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</si>
  <si>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</si>
  <si>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</si>
  <si>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</si>
  <si>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</si>
  <si>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</si>
  <si>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</si>
  <si>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</si>
  <si>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</si>
  <si>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</si>
  <si>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</si>
  <si>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</si>
  <si>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</si>
  <si>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</si>
  <si>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</si>
  <si>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</si>
  <si>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</si>
  <si>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</si>
  <si>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</si>
  <si>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</si>
  <si>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</si>
  <si>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</si>
  <si>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</si>
  <si>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</si>
  <si>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</si>
  <si>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</si>
  <si>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</si>
  <si>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</si>
  <si>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</si>
  <si>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</si>
  <si>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</si>
  <si>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</si>
  <si>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</si>
  <si>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</si>
  <si>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</si>
  <si>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</si>
  <si>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</si>
  <si>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</si>
  <si>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</si>
  <si>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</si>
  <si>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</si>
  <si>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</si>
  <si>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</si>
  <si>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</si>
  <si>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</si>
  <si>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</si>
  <si>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</si>
  <si>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</si>
  <si>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</si>
  <si>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</si>
  <si>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</si>
  <si>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</si>
  <si>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</si>
  <si>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</si>
  <si>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</si>
  <si>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</si>
  <si>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</si>
  <si>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</si>
  <si>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</si>
  <si>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</si>
  <si>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</si>
  <si>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</si>
  <si>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</si>
  <si>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</si>
  <si>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</si>
  <si>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</si>
  <si>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</si>
  <si>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</si>
  <si>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</si>
  <si>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</si>
  <si>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</si>
  <si>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</si>
  <si>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</si>
  <si>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</si>
  <si>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</si>
  <si>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</si>
  <si>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</si>
  <si>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</si>
  <si>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</si>
  <si>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</si>
  <si>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</si>
  <si>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</si>
  <si>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</si>
  <si>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</si>
  <si>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</si>
  <si>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</si>
  <si>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</si>
  <si>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</si>
  <si>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</si>
  <si>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</si>
  <si>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</si>
  <si>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</si>
  <si>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</si>
  <si>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</si>
  <si>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</si>
  <si>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</si>
  <si>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</si>
  <si>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</si>
  <si>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</si>
  <si>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</si>
  <si>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</si>
  <si>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</si>
  <si>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</si>
  <si>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</si>
  <si>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</si>
  <si>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</si>
  <si>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</si>
  <si>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</si>
  <si>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</si>
  <si>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</si>
  <si>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</si>
  <si>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</si>
  <si>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</si>
  <si>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</si>
  <si>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</si>
  <si>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</si>
  <si>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</si>
  <si>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</si>
  <si>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</si>
  <si>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</si>
  <si>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</si>
  <si>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</si>
  <si>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</si>
  <si>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</si>
  <si>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</si>
  <si>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</si>
  <si>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</si>
  <si>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</si>
  <si>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</si>
  <si>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</si>
  <si>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</si>
  <si>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</si>
  <si>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</si>
  <si>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</si>
  <si>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</si>
  <si>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</si>
  <si>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</si>
  <si>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</si>
  <si>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</si>
  <si>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</si>
  <si>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</si>
  <si>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</si>
  <si>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</si>
  <si>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</si>
  <si>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</si>
  <si>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</si>
  <si>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</si>
  <si>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</si>
  <si>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</si>
  <si>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</si>
  <si>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</si>
  <si>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</si>
  <si>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</si>
  <si>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</si>
  <si>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</si>
  <si>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</si>
  <si>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</si>
  <si>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</si>
  <si>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</si>
  <si>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</si>
  <si>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</si>
  <si>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</si>
  <si>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</si>
  <si>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</si>
  <si>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</si>
  <si>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</si>
  <si>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</si>
  <si>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</si>
  <si>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</si>
  <si>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</si>
  <si>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</si>
  <si>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</si>
  <si>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</si>
  <si>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</si>
  <si>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</si>
  <si>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</si>
  <si>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</si>
  <si>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</si>
  <si>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</si>
  <si>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</si>
  <si>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</si>
  <si>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</si>
  <si>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</si>
  <si>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</si>
  <si>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</si>
  <si>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</si>
  <si>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</si>
  <si>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</si>
  <si>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</si>
  <si>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</si>
  <si>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</si>
  <si>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</si>
  <si>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</si>
  <si>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</si>
  <si>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</si>
  <si>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</si>
  <si>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</si>
  <si>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</si>
  <si>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</si>
  <si>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</si>
  <si>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</si>
  <si>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</si>
  <si>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</si>
  <si>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</si>
  <si>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</si>
  <si>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</si>
  <si>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</si>
  <si>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</si>
  <si>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</si>
  <si>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</si>
  <si>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</si>
  <si>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</si>
  <si>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</si>
  <si>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</si>
  <si>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</si>
  <si>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</si>
  <si>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</si>
  <si>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</si>
  <si>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</si>
  <si>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</si>
  <si>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</si>
  <si>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</si>
  <si>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</si>
  <si>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</si>
  <si>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</si>
  <si>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</si>
  <si>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</si>
  <si>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</si>
  <si>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</si>
  <si>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</si>
  <si>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</si>
  <si>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</si>
  <si>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</si>
  <si>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</si>
  <si>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</si>
  <si>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</si>
  <si>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</si>
  <si>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</si>
  <si>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</si>
  <si>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</si>
  <si>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</si>
  <si>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</si>
  <si>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</si>
  <si>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</si>
  <si>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</si>
  <si>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</si>
  <si>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</si>
  <si>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</si>
  <si>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</si>
  <si>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</si>
  <si>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</si>
  <si>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</si>
  <si>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</si>
  <si>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</si>
  <si>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</si>
  <si>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</si>
  <si>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</si>
  <si>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</si>
  <si>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PCM-20251212-00000370</t>
  </si>
  <si>
    <t>ETA 60 min</t>
  </si>
  <si>
    <t>PCM-20251212-00000437</t>
  </si>
  <si>
    <t>PG Connected and 4G switched off due to high DC load</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</si>
  <si>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</si>
  <si>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</si>
  <si>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</si>
  <si>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</si>
  <si>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PCM-20251212-00000435</t>
  </si>
  <si>
    <t xml:space="preserve">team at site TS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</si>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</sst>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9" totalsRowShown="0" headerRowDxfId="97" dataDxfId="96" headerRowBorderDxfId="94" tableBorderDxfId="95" totalsRowBorderDxfId="93">
  <autoFilter ref="A1:L1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7" dataDxfId="46" headerRowBorderDxfId="44" tableBorderDxfId="45" totalsRowBorderDxfId="43">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8" totalsRowShown="0" headerRowDxfId="30" dataDxfId="29" headerRowBorderDxfId="27" tableBorderDxfId="28">
  <autoFilter ref="A1:M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6" totalsRowShown="0" headerRowDxfId="13" tableBorderDxfId="12">
  <autoFilter ref="A1:L34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340.44181296296301</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46003.390238888889</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46003.390238888889</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46003.390238888889</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46003.390238888889</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46003.390238888889</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46003.390238888889</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46003.390238888889</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46003.390238888889</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46003.390238888889</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46003.390238888889</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46003.390238888889</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46003.390238888889</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46003.390238888889</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46003.390238888889</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46003.390238888889</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46003.390238888889</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46003.390238888889</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46003.390238888889</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46003.390238888889</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46003.390238888889</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46003.390238888889</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46003.390238888889</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46003.390238888889</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46003.390238888889</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46003.390238888889</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46003.390238888889</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46003.390238888889</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46003.390238888889</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46003.390238888889</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46003.390238888889</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46003.390238888889</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46003.390238888889</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46003.390238888889</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46003.390238888889</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46003.390238888889</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46003.390238888889</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46003.390238888889</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46003.390238888889</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46003.390238888889</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46003.390238888889</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46003.390238888889</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46003.390238888889</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46003.390238888889</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46003.390238888889</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46003.390238888889</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46003.390238888889</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46003.390238888889</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46003.390238888889</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46003.390238888889</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46003.390238888889</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46003.390238888889</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46003.390238888889</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46003.390238888889</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46003.390238888889</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46003.390238888889</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46003.390238888889</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46003.390238888889</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46003.390238888889</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46003.390238888889</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46003.390238888889</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46003.390238888889</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46003.390238888889</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46003.390238888889</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46003.390238888889</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46003.390238888889</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46003.390238888889</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46003.390238888889</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46003.390238888889</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46003.390238888889</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46003.390238888889</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46003.390238888889</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46003.390238888889</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46003.390238888889</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46003.390238888889</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46003.390238888889</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46003.390238888889</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46003.390238888889</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46003.390238888889</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46003.390238888889</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46003.390238888889</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46003.390238888889</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46003.390238888889</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46003.390238888889</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46003.390238888889</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46003.390238888889</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46003.390238888889</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46003.390238888889</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46003.390238888889</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46003.390238888889</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46003.390238888889</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46003.390238888889</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46003.390238888889</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46003.390238888889</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46003.390238888889</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46003.390238888889</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46003.390238888889</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46003.390238888889</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46003.390238888889</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46003.390238888889</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46003.390238888889</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46003.390238888889</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46003.390238888889</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46003.390238888889</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46003.390238888889</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46003.390238888889</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46003.390238888889</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46003.390238888889</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46003.390238888889</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46003.390238888889</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46003.390238888889</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46003.390238888889</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46003.390238888889</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46003.390238888889</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46003.390238888889</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46003.390238888889</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46003.390238888889</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46003.390238888889</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46003.390238888889</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46003.390238888889</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46003.390238888889</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46003.390238888889</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46003.390238888889</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46003.390238888889</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46003.390238888889</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46003.390238888889</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46003.390238888889</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46003.390238888889</v>
      </c>
      <c r="H129" s="121"/>
      <c r="I129" s="123" t="str">
        <f>IFERROR(VLOOKUP(D129,DB!A:F,6,0),"")</f>
        <v/>
      </c>
      <c r="J129" s="123" t="str">
        <f>IFERROR(VLOOKUP(D129,DB!A:G,7,0),"")</f>
        <v/>
      </c>
      <c r="K129" s="119"/>
      <c r="L129" s="118" t="str">
        <f>IFERROR(VLOOKUP(D129,DB!A:I,9,0),"")</f>
        <v/>
      </c>
    </row>
  </sheetData>
  <customSheetViews>
    <customSheetView guid="{F6042A99-DD27-4453-835D-0834D95730CC}" filter="1" showAutoFilter="1">
      <pageMargins left="0" right="0" top="0" bottom="0" header="0" footer="0"/>
      <autoFilter ref="B1:M1" xr:uid="{6F861A52-4DF8-46D6-A53F-24199F80D5B2}"/>
    </customSheetView>
  </customSheetViews>
  <dataValidations count="2">
    <dataValidation allowBlank="1" showInputMessage="1" showErrorMessage="1" sqref="E1" xr:uid="{5DBA255D-CDD9-49FB-AD3C-AF70AB4EE696}"/>
    <dataValidation type="list" allowBlank="1" showInputMessage="1" showErrorMessage="1" sqref="E2:E1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178.39040092592768</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19.002819907407684</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6.0348569444468012</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2.5583291666698642</v>
      </c>
      <c r="H6" s="97">
        <v>46001.70820601852</v>
      </c>
      <c r="I6" s="18" t="str">
        <f>IFERROR(VLOOKUP(D6,DB!A:F,6,0),"")</f>
        <v>SCECO-Rental-Genset</v>
      </c>
      <c r="J6" s="18" t="str">
        <f>IFERROR(VLOOKUP(D6,DB!A:G,7,0),"")</f>
        <v>In progress</v>
      </c>
      <c r="K6" s="19" t="s">
        <v>39120</v>
      </c>
      <c r="L6" s="18" t="str">
        <f>IFERROR(VLOOKUP(D6,DB!A:I,9,0),"")</f>
        <v>Latis</v>
      </c>
    </row>
    <row r="7" spans="1:12" ht="31.5" customHeight="1">
      <c r="A7" s="96" t="s">
        <v>39121</v>
      </c>
      <c r="B7" s="18" t="str">
        <f>IFERROR(VLOOKUP(D7,DB!A:K,11,0),"")</f>
        <v>R2</v>
      </c>
      <c r="C7" s="18">
        <v>1</v>
      </c>
      <c r="D7" s="18" t="s">
        <v>23544</v>
      </c>
      <c r="E7" s="81" t="s">
        <v>39106</v>
      </c>
      <c r="F7" s="97">
        <v>46003.329212962963</v>
      </c>
      <c r="G7" s="98">
        <f ca="1">IFERROR(NOW()-F7,"-")</f>
        <v>6.1025925926514901E-2</v>
      </c>
      <c r="H7" s="97">
        <v>46003.321608796294</v>
      </c>
      <c r="I7" s="18" t="str">
        <f>IFERROR(VLOOKUP(D7,DB!A:F,6,0),"")</f>
        <v>SCECO</v>
      </c>
      <c r="J7" s="18" t="str">
        <f>IFERROR(VLOOKUP(D7,DB!A:G,7,0),"")</f>
        <v>Vandalized</v>
      </c>
      <c r="K7" s="19" t="s">
        <v>39122</v>
      </c>
      <c r="L7" s="18" t="str">
        <f>IFERROR(VLOOKUP(D7,DB!A:I,9,0),"")</f>
        <v>Latis</v>
      </c>
    </row>
    <row r="8" spans="1:12" ht="31.5" customHeight="1">
      <c r="A8" s="96" t="s">
        <v>39123</v>
      </c>
      <c r="B8" s="18" t="str">
        <f>IFERROR(VLOOKUP(D8,DB!A:K,11,0),"")</f>
        <v>R2</v>
      </c>
      <c r="C8" s="18">
        <v>1</v>
      </c>
      <c r="D8" s="18" t="s">
        <v>21801</v>
      </c>
      <c r="E8" s="81" t="s">
        <v>39109</v>
      </c>
      <c r="F8" s="97">
        <v>46003.376145833332</v>
      </c>
      <c r="G8" s="98">
        <f ca="1">IFERROR(NOW()-F8,"-")</f>
        <v>1.4093055557168555E-2</v>
      </c>
      <c r="H8" s="97">
        <v>46003.362384259257</v>
      </c>
      <c r="I8" s="18" t="str">
        <f>IFERROR(VLOOKUP(D8,DB!A:F,6,0),"")</f>
        <v>SCECO</v>
      </c>
      <c r="J8" s="18" t="str">
        <f>IFERROR(VLOOKUP(D8,DB!A:G,7,0),"")</f>
        <v>Good</v>
      </c>
      <c r="K8" s="19" t="s">
        <v>39124</v>
      </c>
      <c r="L8" s="18" t="str">
        <f>IFERROR(VLOOKUP(D8,DB!A:I,9,0),"")</f>
        <v>Latis</v>
      </c>
    </row>
    <row r="9" spans="1:12" ht="31.5" customHeight="1">
      <c r="A9" s="96"/>
      <c r="B9" s="18" t="str">
        <f>IFERROR(VLOOKUP(D9,DB!A:K,11,0),"")</f>
        <v/>
      </c>
      <c r="C9" s="18"/>
      <c r="D9" s="18"/>
      <c r="E9" s="81"/>
      <c r="F9" s="97"/>
      <c r="G9" s="98">
        <f ca="1">IFERROR(NOW()-F9,"-")</f>
        <v>46003.390238888889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46003.390238888889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46003.390238888889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46003.390238888889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46003.390238888889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46003.390238888889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46003.390238888889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46003.390238888889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46003.390238888889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46003.390238888889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46003.390238888889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46003.390238888889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46003.390238888889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46003.390238888889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46003.390238888889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46003.390238888889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46003.390238888889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46003.390238888889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46003.390238888889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46003.390238888889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46003.390238888889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46003.390238888889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46003.390238888889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46003.390238888889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46003.390238888889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46003.390238888889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46003.390238888889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46003.390238888889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46003.390238888889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46003.390238888889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46003.390238888889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46003.390238888889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46003.390238888889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46003.390238888889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46003.390238888889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46003.390238888889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46003.390238888889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46003.390238888889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46003.390238888889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46003.390238888889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46003.390238888889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46003.390238888889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46003.390238888889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46003.390238888889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46003.390238888889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46003.390238888889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46003.390238888889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46003.390238888889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46003.390238888889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46003.390238888889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46003.390238888889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46003.390238888889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46003.390238888889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46003.390238888889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46003.390238888889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46003.390238888889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46003.390238888889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46003.390238888889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46003.390238888889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46003.390238888889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46003.390238888889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46003.390238888889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46003.390238888889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46003.390238888889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46003.390238888889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46003.390238888889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46003.390238888889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46003.390238888889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46003.390238888889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46003.390238888889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46003.390238888889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46003.390238888889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46003.390238888889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46003.390238888889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46003.390238888889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46003.390238888889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46003.390238888889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46003.390238888889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46003.390238888889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46003.390238888889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46003.390238888889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46003.390238888889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46003.390238888889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46003.390238888889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46003.390238888889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46003.390238888889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46003.390238888889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46003.390238888889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46003.390238888889</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46003.390238888889</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46003.390238888889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46003.390238888889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46003.390238888889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46003.390238888889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46003.390238888889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46003.390238888889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46003.390238888889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46003.390238888889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46003.390238888889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46003.390238888889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46003.390238888889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46003.390238888889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46003.390238888889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46003.390238888889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46003.390238888889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46003.390238888889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46003.390238888889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46003.390238888889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46003.390238888889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46003.390238888889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46003.390238888889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46003.390238888889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46003.390238888889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46003.390238888889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46003.390238888889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46003.390238888889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46003.390238888889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46003.390238888889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46003.390238888889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46003.390238888889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46003.390238888889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46003.390238888889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46003.390238888889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46003.390238888889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46003.390238888889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46003.390238888889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46003.390238888889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46003.390238888889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46003.390238888889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46003.390238888889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46003.390238888889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46003.390238888889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46003.390238888889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46003.390238888889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46003.390238888889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46003.390238888889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46003.390238888889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46003.390238888889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46003.390238888889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46003.390238888889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46003.390238888889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46003.390238888889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46003.390238888889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46003.390238888889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46003.390238888889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46003.390238888889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46003.390238888889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46003.390238888889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46003.390238888889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46003.390238888889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46003.390238888889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46003.390238888889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46003.390238888889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46003.390238888889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46003.390238888889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46003.390238888889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46003.390238888889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46003.390238888889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46003.390238888889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46003.390238888889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46003.390238888889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46003.390238888889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46003.390238888889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46003.390238888889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46003.390238888889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46003.390238888889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46003.390238888889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46003.390238888889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46003.390238888889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46003.390238888889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46003.390238888889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46003.390238888889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46003.390238888889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46003.390238888889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46003.390238888889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46003.390238888889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46003.390238888889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46003.390238888889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46003.390238888889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46003.390238888889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46003.390238888889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46003.390238888889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46003.390238888889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46003.390238888889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46003.390238888889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46003.390238888889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46003.390238888889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46003.390238888889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46003.390238888889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46003.390238888889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46003.390238888889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46003.390238888889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46003.390238888889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46003.390238888889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46003.390238888889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46003.390238888889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46003.390238888889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46003.390238888889</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46003.390238888889</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46003.390238888889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46003.390238888889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46003.390238888889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46003.390238888889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46003.390238888889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46003.390238888889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46003.390238888889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46003.390238888889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46003.390238888889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46003.390238888889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46003.390238888889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46003.390238888889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46003.390238888889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46003.390238888889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46003.390238888889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46003.390238888889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46003.390238888889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46003.390238888889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46003.390238888889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46003.390238888889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46003.390238888889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46003.390238888889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46003.390238888889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46003.390238888889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46003.390238888889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46003.390238888889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46003.390238888889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46003.390238888889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46003.390238888889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46003.390238888889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46003.390238888889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46003.390238888889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46003.390238888889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46003.390238888889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46003.390238888889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46003.390238888889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46003.390238888889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46003.390238888889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46003.390238888889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46003.390238888889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46003.390238888889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46003.390238888889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46003.390238888889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46003.390238888889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46003.390238888889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46003.390238888889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46003.390238888889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46003.390238888889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46003.390238888889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46003.390238888889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46003.390238888889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46003.390238888889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46003.390238888889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46003.390238888889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46003.390238888889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46003.390238888889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46003.390238888889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46003.390238888889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46003.390238888889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46003.390238888889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46003.390238888889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46003.390238888889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46003.390238888889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46003.390238888889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46003.390238888889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46003.390238888889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46003.390238888889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46003.390238888889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46003.390238888889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46003.390238888889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46003.390238888889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46003.390238888889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46003.390238888889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46003.390238888889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46003.390238888889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46003.390238888889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46003.390238888889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46003.390238888889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46003.390238888889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46003.390238888889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46003.390238888889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46003.390238888889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46003.390238888889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46003.390238888889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46003.390238888889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46003.390238888889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46003.390238888889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46003.390238888889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46003.390238888889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46003.390238888889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46003.390238888889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46003.390238888889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46003.390238888889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46003.390238888889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46003.390238888889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46003.390238888889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46003.390238888889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46003.390238888889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46003.390238888889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46003.390238888889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46003.390238888889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46003.390238888889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46003.390238888889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46003.390238888889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46003.390238888889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46003.390238888889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46003.390238888889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46003.390238888889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46003.390238888889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46003.390238888889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46003.390238888889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46003.390238888889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46003.390238888889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46003.390238888889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46003.390238888889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46003.390238888889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46003.390238888889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46003.390238888889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46003.390238888889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46003.390238888889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46003.390238888889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46003.390238888889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46003.390238888889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46003.390238888889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46003.390238888889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46003.390238888889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46003.390238888889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46003.390238888889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46003.390238888889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46003.390238888889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46003.390238888889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46003.390238888889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46003.390238888889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46003.390238888889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46003.390238888889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46003.390238888889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46003.390238888889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46003.390238888889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46003.390238888889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46003.390238888889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46003.390238888889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46003.390238888889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46003.390238888889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46003.390238888889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46003.390238888889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46003.390238888889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46003.390238888889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46003.390238888889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46003.390238888889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46003.390238888889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46003.390238888889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46003.390238888889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46003.390238888889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46003.390238888889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46003.390238888889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46003.390238888889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46003.390238888889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46003.390238888889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46003.390238888889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46003.390238888889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46003.390238888889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46003.390238888889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46003.390238888889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46003.390238888889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46003.390238888889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46003.390238888889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46003.390238888889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46003.390238888889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46003.390238888889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46003.390238888889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46003.390238888889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46003.390238888889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46003.390238888889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46003.390238888889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46003.390238888889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46003.390238888889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46003.390238888889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46003.390238888889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46003.390238888889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46003.390238888889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46003.390238888889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46003.390238888889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46003.390238888889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46003.390238888889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46003.390238888889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46003.390238888889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46003.390238888889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46003.390238888889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46003.390238888889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46003.390238888889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46003.390238888889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46003.390238888889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46003.390238888889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46003.390238888889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46003.390238888889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46003.390238888889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46003.390238888889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46003.390238888889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46003.390238888889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46003.390238888889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46003.390238888889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46003.390238888889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46003.390238888889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46003.390238888889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46003.390238888889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46003.390238888889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46003.390238888889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46003.390238888889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46003.390238888889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46003.390238888889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46003.390238888889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46003.390238888889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46003.390238888889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46003.390238888889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46003.390238888889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46003.390238888889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46003.390238888889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46003.390238888889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46003.390238888889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46003.390238888889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46003.390238888889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46003.390238888889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46003.390238888889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46003.390238888889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46003.390238888889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46003.390238888889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46003.390238888889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46003.390238888889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46003.390238888889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46003.390238888889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46003.390238888889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46003.390238888889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46003.390238888889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46003.390238888889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46003.390238888889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46003.390238888889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46003.390238888889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46003.390238888889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46003.390238888889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46003.390238888889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46003.390238888889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46003.390238888889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46003.390238888889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46003.390238888889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46003.390238888889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46003.390238888889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46003.390238888889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46003.390238888889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46003.390238888889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46003.390238888889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46003.390238888889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46003.390238888889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46003.390238888889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46003.390238888889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46003.390238888889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46003.390238888889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46003.390238888889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46003.390238888889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46003.390238888889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46003.390238888889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46003.390238888889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46003.390238888889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46003.390238888889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46003.390238888889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46003.390238888889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46003.390238888889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46003.390238888889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46003.390238888889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46003.390238888889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46003.390238888889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46003.390238888889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46003.390238888889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46003.390238888889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46003.390238888889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46003.390238888889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46003.390238888889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46003.390238888889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46003.390238888889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46003.390238888889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46003.390238888889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46003.390238888889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46003.390238888889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46003.390238888889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46003.390238888889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46003.390238888889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46003.390238888889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46003.390238888889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46003.390238888889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46003.390238888889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46003.390238888889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46003.390238888889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46003.390238888889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46003.390238888889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46003.390238888889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46003.390238888889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46003.390238888889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46003.390238888889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46003.390238888889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46003.390238888889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46003.390238888889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46003.390238888889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46003.390238888889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46003.390238888889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46003.390238888889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46003.390238888889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46003.390238888889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46003.390238888889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46003.390238888889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46003.390238888889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46003.390238888889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46003.390238888889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46003.390238888889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46003.390238888889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46003.390238888889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46003.390238888889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46003.390238888889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46003.390238888889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46003.390238888889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46003.390238888889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46003.390238888889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46003.390238888889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46003.390238888889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46003.390238888889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46003.390238888889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46003.390238888889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46003.390238888889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46003.390238888889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46003.390238888889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46003.390238888889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46003.390238888889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46003.390238888889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46003.390238888889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46003.390238888889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46003.390238888889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46003.390238888889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46003.390238888889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46003.390238888889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46003.390238888889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46003.390238888889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46003.390238888889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46003.390238888889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46003.390238888889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46003.390238888889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46003.390238888889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46003.390238888889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46003.390238888889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46003.390238888889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46003.390238888889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46003.390238888889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46003.390238888889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46003.390238888889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46003.390238888889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46003.390238888889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46003.390238888889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46003.390238888889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46003.390238888889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46003.390238888889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46003.390238888889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46003.390238888889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46003.390238888889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46003.390238888889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46003.390238888889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46003.390238888889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46003.390238888889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46003.390238888889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46003.390238888889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46003.390238888889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46003.390238888889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46003.390238888889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46003.390238888889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46003.390238888889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46003.390238888889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46003.390238888889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46003.390238888889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46003.390238888889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46003.390238888889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46003.390238888889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46003.390238888889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46003.390238888889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46003.390238888889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46003.390238888889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46003.390238888889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46003.390238888889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46003.390238888889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46003.390238888889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46003.390238888889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46003.390238888889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46003.390238888889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46003.390238888889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46003.390238888889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46003.390238888889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46003.390238888889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46003.390238888889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46003.390238888889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46003.390238888889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46003.390238888889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46003.390238888889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46003.390238888889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46003.390238888889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46003.390238888889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46003.390238888889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46003.390238888889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46003.390238888889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46003.390238888889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46003.390238888889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46003.390238888889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46003.390238888889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46003.390238888889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46003.390238888889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46003.390238888889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46003.390238888889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46003.390238888889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46003.390238888889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46003.390238888889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46003.390238888889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46003.390238888889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46003.390238888889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46003.390238888889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46003.390238888889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46003.390238888889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46003.390238888889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46003.390238888889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46003.390238888889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46003.390238888889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46003.390238888889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46003.390238888889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46003.390238888889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46003.390238888889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46003.390238888889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46003.390238888889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46003.390238888889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46003.390238888889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46003.390238888889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46003.390238888889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46003.390238888889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46003.390238888889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46003.390238888889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46003.390238888889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46003.390238888889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46003.390238888889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46003.390238888889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46003.390238888889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46003.390238888889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46003.390238888889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46003.390238888889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46003.390238888889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46003.390238888889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46003.390238888889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46003.390238888889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46003.390238888889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46003.390238888889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46003.390238888889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46003.390238888889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46003.390238888889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46003.390238888889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46003.390238888889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46003.390238888889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46003.390238888889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46003.390238888889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46003.390238888889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46003.390238888889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46003.390238888889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46003.390238888889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46003.390238888889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46003.390238888889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46003.390238888889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46003.390238888889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46003.390238888889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46003.390238888889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46003.390238888889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46003.390238888889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46003.390238888889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46003.390238888889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46003.390238888889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46003.390238888889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46003.390238888889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46003.390238888889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46003.390238888889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46003.390238888889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46003.390238888889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46003.390238888889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46003.390238888889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46003.390238888889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46003.390238888889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46003.390238888889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46003.390238888889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46003.390238888889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46003.390238888889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46003.390238888889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46003.390238888889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46003.390238888889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46003.390238888889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46003.390238888889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46003.390238888889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46003.390238888889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46003.390238888889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46003.390238888889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46003.390238888889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46003.390238888889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46003.390238888889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46003.390238888889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46003.390238888889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46003.390238888889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46003.390238888889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46003.390238888889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46003.390238888889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46003.390238888889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46003.390238888889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46003.390238888889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46003.390238888889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46003.390238888889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46003.390238888889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46003.390238888889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46003.390238888889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46003.390238888889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46003.390238888889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46003.390238888889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46003.390238888889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46003.390238888889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46003.390238888889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46003.390238888889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46003.390238888889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46003.390238888889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46003.390238888889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46003.390238888889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46003.390238888889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46003.390238888889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46003.390238888889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46003.390238888889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46003.390238888889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46003.390238888889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46003.390238888889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46003.390238888889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46003.390238888889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46003.390238888889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46003.390238888889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46003.390238888889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46003.390238888889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46003.390238888889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46003.390238888889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46003.390238888889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46003.390238888889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46003.390238888889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46003.390238888889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46003.390238888889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46003.390238888889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46003.390238888889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46003.390238888889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46003.390238888889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46003.390238888889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46003.390238888889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46003.390238888889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46003.390238888889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46003.390238888889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46003.390238888889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46003.390238888889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46003.390238888889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46003.390238888889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46003.390238888889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46003.390238888889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46003.390238888889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46003.390238888889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46003.390238888889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46003.390238888889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46003.390238888889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46003.390238888889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46003.390238888889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46003.390238888889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46003.390238888889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46003.390238888889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46003.390238888889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46003.390238888889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46003.390238888889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46003.390238888889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46003.390238888889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46003.390238888889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46003.390238888889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46003.390238888889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46003.390238888889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46003.390238888889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46003.390238888889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46003.390238888889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46003.390238888889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46003.390238888889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46003.390238888889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46003.390238888889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46003.390238888889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46003.390238888889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46003.390238888889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46003.390238888889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46003.390238888889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46003.390238888889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46003.390238888889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46003.390238888889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46003.390238888889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46003.390238888889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46003.390238888889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46003.390238888889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46003.390238888889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46003.390238888889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46003.390238888889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46003.390238888889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46003.390238888889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46003.390238888889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46003.390238888889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46003.390238888889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46003.390238888889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46003.390238888889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46003.390238888889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46003.390238888889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46003.390238888889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46003.390238888889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46003.390238888889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46003.390238888889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46003.390238888889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46003.390238888889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46003.390238888889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46003.390238888889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46003.390238888889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46003.390238888889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46003.390238888889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46003.390238888889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46003.390238888889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46003.390238888889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46003.390238888889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46003.390238888889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46003.390238888889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46003.390238888889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46003.390238888889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46003.390238888889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46003.390238888889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46003.390238888889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46003.390238888889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46003.390238888889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46003.390238888889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46003.390238888889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46003.390238888889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46003.390238888889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46003.390238888889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46003.390238888889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46003.390238888889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46003.390238888889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46003.390238888889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46003.390238888889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46003.390238888889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46003.390238888889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46003.390238888889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46003.390238888889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46003.390238888889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46003.390238888889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46003.390238888889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46003.390238888889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46003.390238888889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46003.390238888889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46003.390238888889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46003.390238888889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46003.390238888889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46003.390238888889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46003.390238888889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46003.390238888889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46003.390238888889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46003.390238888889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46003.390238888889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46003.390238888889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46003.390238888889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46003.390238888889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46003.390238888889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46003.390238888889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46003.390238888889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46003.390238888889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46003.390238888889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46003.390238888889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46003.390238888889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46003.390238888889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46003.390238888889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46003.390238888889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46003.390238888889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46003.390238888889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46003.390238888889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46003.390238888889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46003.390238888889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46003.390238888889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46003.390238888889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46003.390238888889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46003.390238888889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46003.390238888889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46003.390238888889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46003.390238888889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46003.390238888889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46003.390238888889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46003.390238888889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46003.390238888889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46003.390238888889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46003.390238888889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46003.390238888889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46003.390238888889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46003.390238888889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46003.390238888889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46003.390238888889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46003.390238888889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46003.390238888889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46003.390238888889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46003.390238888889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46003.390238888889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46003.390238888889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46003.390238888889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46003.390238888889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46003.390238888889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46003.390238888889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46003.390238888889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46003.390238888889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46003.390238888889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46003.390238888889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46003.390238888889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46003.390238888889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46003.390238888889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46003.390238888889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46003.390238888889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46003.390238888889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46003.390238888889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46003.390238888889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46003.390238888889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46003.390238888889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46003.390238888889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46003.390238888889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46003.390238888889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46003.390238888889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46003.390238888889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46003.390238888889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46003.390238888889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46003.390238888889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46003.390238888889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46003.390238888889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46003.390238888889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46003.390238888889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46003.390238888889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46003.390238888889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46003.390238888889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46003.390238888889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46003.390238888889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46003.390238888889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46003.390238888889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46003.390238888889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46003.390238888889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46003.390238888889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46003.390238888889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46003.390238888889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46003.390238888889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46003.390238888889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46003.390238888889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46003.390238888889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46003.390238888889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46003.390238888889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46003.390238888889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46003.390238888889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46003.390238888889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46003.390238888889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46003.390238888889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46003.390238888889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46003.390238888889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46003.390238888889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46003.390238888889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46003.390238888889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46003.390238888889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46003.390238888889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46003.390238888889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46003.390238888889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46003.390238888889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46003.390238888889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46003.390238888889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46003.390238888889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46003.390238888889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46003.390238888889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46003.390238888889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46003.390238888889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46003.390238888889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46003.390238888889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46003.390238888889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46003.390238888889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46003.390238888889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46003.390238888889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46003.390238888889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46003.390238888889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46003.390238888889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46003.390238888889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46003.390238888889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46003.390238888889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46003.390238888889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46003.390238888889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46003.390238888889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46003.390238888889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46003.390238888889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46003.390238888889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46003.390238888889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46003.390238888889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46003.390238888889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46003.390238888889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46003.390238888889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46003.390238888889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46003.390238888889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46003.390238888889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46003.390238888889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46003.390238888889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46003.390238888889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46003.390238888889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46003.390238888889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46003.390238888889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46003.390238888889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46003.390238888889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46003.390238888889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46003.390238888889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46003.390238888889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46003.390238888889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46003.390238888889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46003.390238888889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46003.390238888889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46003.390238888889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46003.390238888889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46003.390238888889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46003.390238888889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46003.390238888889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46003.390238888889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46003.390238888889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46003.390238888889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46003.390238888889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46003.390238888889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46003.390238888889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46003.390238888889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46003.390238888889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46003.390238888889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46003.390238888889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46003.390238888889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46003.390238888889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46003.390238888889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46003.390238888889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46003.390238888889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46003.390238888889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46003.390238888889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46003.390238888889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46003.390238888889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46003.390238888889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46003.390238888889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46003.390238888889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46003.390238888889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46003.390238888889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46003.390238888889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46003.390238888889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46003.390238888889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46003.390238888889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46003.390238888889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46003.390238888889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46003.390238888889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46003.390238888889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46003.390238888889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46003.390238888889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46003.390238888889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46003.390238888889</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tabSelected="1" workbookViewId="0">
      <selection activeCell="K4" sqref="K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39125</v>
      </c>
      <c r="B2" s="87" t="str">
        <f>IFERROR(VLOOKUP(D2,DB!A:K,11,0),"")</f>
        <v>R4</v>
      </c>
      <c r="C2" s="89">
        <v>1</v>
      </c>
      <c r="D2" s="87" t="s">
        <v>35166</v>
      </c>
      <c r="E2" s="90" t="s">
        <v>39106</v>
      </c>
      <c r="F2" s="91">
        <v>45703.480717592596</v>
      </c>
      <c r="G2" s="92">
        <f ca="1">IFERROR(NOW()-F2,"")</f>
        <v>299.90952129629295</v>
      </c>
      <c r="H2" s="91">
        <v>45703.474768518521</v>
      </c>
      <c r="I2" s="91" t="str">
        <f>IFERROR(VLOOKUP(D2,DB!A:F,6,0),"")</f>
        <v>SCECO</v>
      </c>
      <c r="J2" s="91" t="str">
        <f>IFERROR(VLOOKUP(D2,DB!A:G,7,0),"")</f>
        <v>Dead</v>
      </c>
      <c r="K2" s="93" t="s">
        <v>39126</v>
      </c>
      <c r="L2" s="87" t="str">
        <f>IFERROR(VLOOKUP(D2,DB!A:I,9,0),"")</f>
        <v>Latis</v>
      </c>
    </row>
    <row r="3" spans="1:16" ht="19.5" customHeight="1">
      <c r="A3" s="106" t="s">
        <v>39127</v>
      </c>
      <c r="B3" s="106" t="str">
        <f>IFERROR(VLOOKUP(D3,DB!A:K,11,0),"")</f>
        <v>R4</v>
      </c>
      <c r="C3" s="89">
        <v>2</v>
      </c>
      <c r="D3" s="87" t="s">
        <v>32943</v>
      </c>
      <c r="E3" s="90" t="s">
        <v>39106</v>
      </c>
      <c r="F3" s="91">
        <v>45998.79414351852</v>
      </c>
      <c r="G3" s="92">
        <f t="shared" ref="G3" ca="1" si="0">IFERROR(NOW()-F3,"")</f>
        <v>4.5960953703688574</v>
      </c>
      <c r="H3" s="91">
        <v>45998.664027777777</v>
      </c>
      <c r="I3" s="106" t="str">
        <f>IFERROR(VLOOKUP(D3,DB!A:F,6,0),"")</f>
        <v>SCECO</v>
      </c>
      <c r="J3" s="106" t="str">
        <f>IFERROR(VLOOKUP(D3,DB!A:G,7,0),"")</f>
        <v>Vandalized</v>
      </c>
      <c r="K3" s="93" t="s">
        <v>39128</v>
      </c>
      <c r="L3" s="87" t="str">
        <f>IFERROR(VLOOKUP(D3,DB!A:I,9,0),"")</f>
        <v>Latis</v>
      </c>
    </row>
    <row r="4" spans="1:16" ht="15" customHeight="1">
      <c r="A4" s="106" t="s">
        <v>39129</v>
      </c>
      <c r="B4" s="106" t="str">
        <f>IFERROR(VLOOKUP(D4,DB!A:K,11,0),"")</f>
        <v>R4</v>
      </c>
      <c r="C4" s="89">
        <v>2</v>
      </c>
      <c r="D4" s="87" t="s">
        <v>33892</v>
      </c>
      <c r="E4" s="90" t="s">
        <v>39106</v>
      </c>
      <c r="F4" s="91">
        <v>46003.37222222222</v>
      </c>
      <c r="G4" s="92">
        <f t="shared" ref="G4:G7" ca="1" si="1">IFERROR(NOW()-F4,"")</f>
        <v>1.8016666668700054E-2</v>
      </c>
      <c r="H4" s="91">
        <v>46003.365127314813</v>
      </c>
      <c r="I4" s="106" t="str">
        <f>IFERROR(VLOOKUP(D4,DB!A:F,6,0),"")</f>
        <v>SCECO</v>
      </c>
      <c r="J4" s="106" t="str">
        <f>IFERROR(VLOOKUP(D4,DB!A:G,7,0),"")</f>
        <v>Dead</v>
      </c>
      <c r="K4" s="93" t="s">
        <v>39130</v>
      </c>
      <c r="L4" s="87" t="str">
        <f>IFERROR(VLOOKUP(D4,DB!A:I,9,0),"")</f>
        <v>Latis</v>
      </c>
    </row>
    <row r="5" spans="1:16" ht="15" customHeight="1">
      <c r="A5" s="106"/>
      <c r="B5" s="106" t="str">
        <f>IFERROR(VLOOKUP(D5,DB!A:K,11,0),"")</f>
        <v/>
      </c>
      <c r="C5" s="89"/>
      <c r="D5" s="87"/>
      <c r="E5" s="90"/>
      <c r="F5" s="91"/>
      <c r="G5" s="92">
        <f t="shared" ca="1" si="1"/>
        <v>46003.390238888889</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46003.390238888889</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46003.390238888889</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46003.390238888889</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46003.390238888889</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46003.390238888889</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46003.390238888889</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46003.390238888889</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46003.390238888889</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46003.390238888889</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46003.390238888889</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46003.390238888889</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46003.390238888889</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46003.390238888889</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46003.390238888889</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46003.390238888889</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46003.390238888889</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46003.390238888889</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46003.390238888889</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46003.390238888889</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46003.390238888889</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46003.390238888889</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46003.390238888889</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46003.390238888889</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46003.390238888889</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46003.390238888889</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46003.390238888889</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46003.390238888889</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46003.390238888889</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46003.390238888889</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46003.390238888889</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46003.390238888889</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46003.390238888889</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46003.390238888889</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46003.390238888889</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46003.390238888889</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46003.390238888889</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46003.390238888889</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46003.390238888889</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46003.390238888889</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46003.390238888889</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46003.390238888889</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46003.390238888889</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46003.390238888889</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46003.390238888889</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46003.390238888889</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46003.390238888889</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46003.390238888889</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46003.390238888889</v>
      </c>
      <c r="H53" s="91"/>
      <c r="I53" s="106" t="str">
        <f>IFERROR(VLOOKUP(D53,DB!A:F,6,0),"")</f>
        <v/>
      </c>
      <c r="J53" s="106" t="str">
        <f>IFERROR(VLOOKUP(D53,DB!A:G,7,0),"")</f>
        <v/>
      </c>
      <c r="K53" s="93"/>
      <c r="L53" s="87" t="str">
        <f>IFERROR(VLOOKUP(D53,DB!A:I,9,0),"")</f>
        <v/>
      </c>
    </row>
  </sheetData>
  <dataValidations count="2">
    <dataValidation allowBlank="1" showInputMessage="1" showErrorMessage="1" sqref="E1" xr:uid="{A4F81451-56CC-4543-9497-104C4E44EE4B}"/>
    <dataValidation type="list" allowBlank="1" showInputMessage="1" showErrorMessage="1" sqref="E2:E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8"/>
  <sheetViews>
    <sheetView workbookViewId="0">
      <selection activeCell="B6" sqref="B6:B9"/>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39131</v>
      </c>
    </row>
    <row r="2" spans="1:13" s="39" customFormat="1">
      <c r="A2" s="37" t="s">
        <v>39132</v>
      </c>
      <c r="B2" s="37" t="str">
        <f>IFERROR(VLOOKUP(D2,[1]DB!A:K,11,0),"")</f>
        <v>R5</v>
      </c>
      <c r="C2" s="37">
        <v>3</v>
      </c>
      <c r="D2" s="99" t="s">
        <v>36085</v>
      </c>
      <c r="E2" s="37" t="s">
        <v>39106</v>
      </c>
      <c r="F2" s="38">
        <v>45891.832060185188</v>
      </c>
      <c r="G2" s="101">
        <f ca="1">IFERROR(NOW()-F2,"")</f>
        <v>111.55817870370083</v>
      </c>
      <c r="H2" s="38">
        <v>45891.790393518517</v>
      </c>
      <c r="I2" s="37" t="str">
        <f>IFERROR(VLOOKUP(D2,[1]DB!A:F,6,0),"")</f>
        <v>Generator-SG</v>
      </c>
      <c r="J2" s="37" t="str">
        <f>IFERROR(VLOOKUP(D2,[1]DB!A:G,7,0),"")</f>
        <v>Vandalized</v>
      </c>
      <c r="K2" s="37" t="s">
        <v>39133</v>
      </c>
      <c r="L2" s="37" t="str">
        <f>IFERROR(VLOOKUP(D2,[1]DB!A:I,9,0),"")</f>
        <v>Latis</v>
      </c>
      <c r="M2" s="154"/>
    </row>
    <row r="3" spans="1:13" s="39" customFormat="1" ht="30.75">
      <c r="A3" s="37" t="s">
        <v>39134</v>
      </c>
      <c r="B3" s="37" t="str">
        <f>IFERROR(VLOOKUP(D3,[1]DB!A:K,11,0),"")</f>
        <v>R5</v>
      </c>
      <c r="C3" s="37">
        <v>1</v>
      </c>
      <c r="D3" s="37" t="s">
        <v>33407</v>
      </c>
      <c r="E3" s="37" t="s">
        <v>39109</v>
      </c>
      <c r="F3" s="38">
        <v>45926.188877314817</v>
      </c>
      <c r="G3" s="101">
        <f t="shared" ref="G3" ca="1" si="0">IFERROR(NOW()-F3,"")</f>
        <v>77.201361574072507</v>
      </c>
      <c r="H3" s="38">
        <v>45926.158159722225</v>
      </c>
      <c r="I3" s="37" t="str">
        <f>IFERROR(VLOOKUP(D3,[1]DB!A:F,6,0),"")</f>
        <v>SCECO</v>
      </c>
      <c r="J3" s="37" t="str">
        <f>IFERROR(VLOOKUP(D3,[1]DB!A:G,7,0),"")</f>
        <v>Good</v>
      </c>
      <c r="K3" s="37" t="s">
        <v>39135</v>
      </c>
      <c r="L3" s="37" t="str">
        <f>IFERROR(VLOOKUP(D3,[1]DB!A:I,9,0),"")</f>
        <v>Latis</v>
      </c>
      <c r="M3" s="37"/>
    </row>
    <row r="4" spans="1:13" s="39" customFormat="1" ht="45.75" customHeight="1">
      <c r="A4" s="102" t="s">
        <v>39136</v>
      </c>
      <c r="B4" s="102" t="str">
        <f>IFERROR(VLOOKUP(D4,[1]DB!A:K,11,0),"")</f>
        <v>R5</v>
      </c>
      <c r="C4" s="102">
        <v>1</v>
      </c>
      <c r="D4" s="102" t="s">
        <v>34832</v>
      </c>
      <c r="E4" s="102" t="s">
        <v>39109</v>
      </c>
      <c r="F4" s="103">
        <v>45948.661111111112</v>
      </c>
      <c r="G4" s="104">
        <f t="shared" ref="G4" ca="1" si="1">IFERROR(NOW()-F4,"")</f>
        <v>54.729127777776739</v>
      </c>
      <c r="H4" s="103">
        <v>45948.661111111112</v>
      </c>
      <c r="I4" s="102" t="str">
        <f>IFERROR(VLOOKUP(D4,[1]DB!A:F,6,0),"")</f>
        <v>SCECO</v>
      </c>
      <c r="J4" s="102" t="str">
        <f>IFERROR(VLOOKUP(D4,[1]DB!A:G,7,0),"")</f>
        <v>Dead</v>
      </c>
      <c r="K4" s="102" t="s">
        <v>39137</v>
      </c>
      <c r="L4" s="102" t="str">
        <f>IFERROR(VLOOKUP(D4,[1]DB!A:I,9,0),"")</f>
        <v>Latis</v>
      </c>
      <c r="M4" s="37"/>
    </row>
    <row r="5" spans="1:13" s="39" customFormat="1" ht="30.75">
      <c r="A5" s="102" t="s">
        <v>39138</v>
      </c>
      <c r="B5" s="102" t="str">
        <f>IFERROR(VLOOKUP(D5,[1]DB!A:K,11,0),"")</f>
        <v>R5</v>
      </c>
      <c r="C5" s="102">
        <v>1</v>
      </c>
      <c r="D5" s="102" t="s">
        <v>36592</v>
      </c>
      <c r="E5" s="102" t="s">
        <v>39106</v>
      </c>
      <c r="F5" s="103">
        <v>45981.373298611114</v>
      </c>
      <c r="G5" s="104">
        <f ca="1">IFERROR(NOW()-F5,"")</f>
        <v>22.016940277775575</v>
      </c>
      <c r="H5" s="130">
        <v>45981.360798611109</v>
      </c>
      <c r="I5" s="102" t="str">
        <f>IFERROR(VLOOKUP(D5,[1]DB!A:F,6,0),"")</f>
        <v>SCECO</v>
      </c>
      <c r="J5" s="102" t="str">
        <f>IFERROR(VLOOKUP(D5,[1]DB!A:G,7,0),"")</f>
        <v>Dead</v>
      </c>
      <c r="K5" s="102" t="s">
        <v>39139</v>
      </c>
      <c r="L5" s="102" t="str">
        <f>IFERROR(VLOOKUP(D5,[1]DB!A:I,9,0),"")</f>
        <v>Latis</v>
      </c>
      <c r="M5" s="37"/>
    </row>
    <row r="6" spans="1:13">
      <c r="A6" s="37" t="s">
        <v>39140</v>
      </c>
      <c r="B6" s="37" t="str">
        <f>IFERROR(VLOOKUP(D6,[1]DB!A:K,11,0),"")</f>
        <v>R5</v>
      </c>
      <c r="C6" s="37">
        <v>1</v>
      </c>
      <c r="D6" s="37" t="s">
        <v>37850</v>
      </c>
      <c r="E6" s="37" t="s">
        <v>39106</v>
      </c>
      <c r="F6" s="38">
        <v>45997.107488425929</v>
      </c>
      <c r="G6" s="129">
        <f t="shared" ref="G6" ca="1" si="2">IFERROR(NOW()-F6,"")</f>
        <v>6.2827504629603936</v>
      </c>
      <c r="H6" s="38">
        <v>45997.093599537038</v>
      </c>
      <c r="I6" s="37" t="str">
        <f>IFERROR(VLOOKUP(D6,[1]DB!A:F,6,0),"")</f>
        <v>SCECO</v>
      </c>
      <c r="J6" s="37" t="str">
        <f>IFERROR(VLOOKUP(D6,[1]DB!A:G,7,0),"")</f>
        <v>In progress</v>
      </c>
      <c r="K6" s="37" t="s">
        <v>39141</v>
      </c>
      <c r="L6" s="37" t="str">
        <f>IFERROR(VLOOKUP(D6,[1]DB!A:I,9,0),"")</f>
        <v>Latis</v>
      </c>
      <c r="M6" s="37"/>
    </row>
    <row r="7" spans="1:13">
      <c r="A7" s="99" t="s">
        <v>39142</v>
      </c>
      <c r="B7" s="37" t="str">
        <f>IFERROR(VLOOKUP(D7,[1]DB!A:K,11,0),"")</f>
        <v>R5</v>
      </c>
      <c r="C7" s="37">
        <v>1</v>
      </c>
      <c r="D7" s="37" t="s">
        <v>33475</v>
      </c>
      <c r="E7" s="37" t="s">
        <v>39106</v>
      </c>
      <c r="F7" s="38">
        <v>46002.119513888887</v>
      </c>
      <c r="G7" s="129">
        <f ca="1">IFERROR(NOW()-F7,"")</f>
        <v>1.2707250000021304</v>
      </c>
      <c r="H7" s="38">
        <v>46002.086875000001</v>
      </c>
      <c r="I7" s="37" t="str">
        <f>IFERROR(VLOOKUP(D7,[1]DB!A:F,6,0),"")</f>
        <v>SCECO</v>
      </c>
      <c r="J7" s="37" t="str">
        <f>IFERROR(VLOOKUP(D7,[1]DB!A:G,7,0),"")</f>
        <v>Good</v>
      </c>
      <c r="K7" s="37" t="s">
        <v>39143</v>
      </c>
      <c r="L7" s="37" t="str">
        <f>IFERROR(VLOOKUP(D7,[1]DB!A:I,9,0),"")</f>
        <v>Latis</v>
      </c>
      <c r="M7" s="37"/>
    </row>
    <row r="8" spans="1:13">
      <c r="A8" s="37"/>
      <c r="B8" s="37" t="str">
        <f>IFERROR(VLOOKUP(D8,[1]DB!A:K,11,0),"")</f>
        <v/>
      </c>
      <c r="C8" s="37"/>
      <c r="D8" s="37"/>
      <c r="E8" s="37"/>
      <c r="F8" s="38"/>
      <c r="G8" s="129">
        <f t="shared" ref="G8:G61" ca="1" si="3">IFERROR(NOW()-F8,"")</f>
        <v>46003.390238888889</v>
      </c>
      <c r="H8" s="38"/>
      <c r="I8" s="37" t="str">
        <f>IFERROR(VLOOKUP(D8,[1]DB!A:F,6,0),"")</f>
        <v/>
      </c>
      <c r="J8" s="37" t="str">
        <f>IFERROR(VLOOKUP(D8,[1]DB!A:G,7,0),"")</f>
        <v/>
      </c>
      <c r="K8" s="37"/>
      <c r="L8" s="37" t="str">
        <f>IFERROR(VLOOKUP(D8,[1]DB!A:I,9,0),"")</f>
        <v/>
      </c>
      <c r="M8" s="37"/>
    </row>
    <row r="9" spans="1:13">
      <c r="A9" s="151"/>
      <c r="B9" s="37" t="str">
        <f>IFERROR(VLOOKUP(D9,[1]DB!A:K,11,0),"")</f>
        <v/>
      </c>
      <c r="C9" s="151"/>
      <c r="D9" s="151"/>
      <c r="E9" s="151"/>
      <c r="F9" s="152"/>
      <c r="G9" s="153">
        <f t="shared" ca="1" si="3"/>
        <v>46003.390238888889</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46003.390238888889</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46003.390238888889</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46003.390238888889</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46003.390238888889</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46003.390238888889</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46003.390238888889</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46003.390238888889</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46003.390238888889</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46003.390238888889</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46003.390238888889</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46003.390238888889</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46003.390238888889</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46003.390238888889</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46003.390238888889</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46003.390238888889</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46003.390238888889</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46003.390238888889</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46003.390238888889</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46003.390238888889</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46003.390238888889</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46003.390238888889</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46003.390238888889</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46003.390238888889</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46003.390238888889</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46003.390238888889</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46003.390238888889</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46003.390238888889</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46003.390238888889</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46003.390238888889</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46003.390238888889</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46003.390238888889</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46003.390238888889</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46003.390238888889</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46003.390238888889</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46003.390238888889</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46003.390238888889</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46003.390238888889</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46003.390238888889</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46003.390238888889</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46003.390238888889</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46003.390238888889</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46003.390238888889</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46003.390238888889</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46003.390238888889</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46003.390238888889</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46003.390238888889</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46003.390238888889</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46003.390238888889</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46003.390238888889</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46003.390238888889</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46003.390238888889</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46003.390238888889</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ref="G62:G68" ca="1" si="4">IFERROR(NOW()-F62,"")</f>
        <v>46003.390238888889</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46003.390238888889</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46003.390238888889</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46003.390238888889</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46003.390238888889</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46003.390238888889</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46003.390238888889</v>
      </c>
      <c r="H68" s="152"/>
      <c r="I68" s="151" t="str">
        <f>IFERROR(VLOOKUP(D68,[1]DB!A:F,6,0),"")</f>
        <v/>
      </c>
      <c r="J68" s="151" t="str">
        <f>IFERROR(VLOOKUP(D68,[1]DB!A:G,7,0),"")</f>
        <v/>
      </c>
      <c r="K68" s="151"/>
      <c r="L68" s="151" t="str">
        <f>IFERROR(VLOOKUP(D68,[1]DB!A:I,9,0),"")</f>
        <v/>
      </c>
      <c r="M68" s="151"/>
    </row>
  </sheetData>
  <dataValidations count="2">
    <dataValidation allowBlank="1" showInputMessage="1" showErrorMessage="1" sqref="E1" xr:uid="{920C6338-E771-4DAE-8C89-92A9093EA4DE}"/>
    <dataValidation type="list" allowBlank="1" showInputMessage="1" showErrorMessage="1" sqref="E2:E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6"/>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44" ca="1" si="0">IFERROR(NOW()-F2,"-")</f>
        <v>46003.390238888889</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46003.390238888889</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46003.390238888889</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46003.390238888889</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46003.390238888889</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46003.390238888889</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46003.390238888889</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46003.390238888889</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46003.390238888889</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46003.390238888889</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46003.390238888889</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46003.390238888889</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46003.390238888889</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46003.390238888889</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46003.390238888889</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46003.390238888889</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46003.390238888889</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46003.390238888889</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46003.390238888889</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46003.390238888889</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46003.390238888889</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46003.390238888889</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46003.390238888889</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46003.390238888889</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46003.390238888889</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46003.390238888889</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46003.390238888889</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46003.390238888889</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46003.390238888889</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46003.390238888889</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46003.390238888889</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46003.390238888889</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46003.390238888889</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46003.390238888889</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46003.390238888889</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46003.390238888889</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46003.390238888889</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46003.390238888889</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46003.390238888889</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46003.390238888889</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46003.390238888889</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46003.390238888889</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46003.390238888889</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ref="G45:G108" ca="1" si="1">IFERROR(NOW()-F45,"-")</f>
        <v>46003.390238888889</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46003.390238888889</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46003.390238888889</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46003.390238888889</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46003.390238888889</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46003.390238888889</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46003.390238888889</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46003.390238888889</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46003.390238888889</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46003.390238888889</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46003.390238888889</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46003.390238888889</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46003.390238888889</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46003.390238888889</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46003.390238888889</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46003.390238888889</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46003.390238888889</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46003.390238888889</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46003.390238888889</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46003.390238888889</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46003.390238888889</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46003.390238888889</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46003.390238888889</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46003.390238888889</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46003.390238888889</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46003.390238888889</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46003.390238888889</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46003.390238888889</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46003.390238888889</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46003.390238888889</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46003.390238888889</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46003.390238888889</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46003.390238888889</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46003.390238888889</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46003.390238888889</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46003.390238888889</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46003.390238888889</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46003.390238888889</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46003.390238888889</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46003.390238888889</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46003.390238888889</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46003.390238888889</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46003.390238888889</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46003.390238888889</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46003.390238888889</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46003.390238888889</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46003.390238888889</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46003.390238888889</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46003.390238888889</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46003.390238888889</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46003.390238888889</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46003.390238888889</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46003.390238888889</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46003.390238888889</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46003.390238888889</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46003.390238888889</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46003.390238888889</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46003.390238888889</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46003.390238888889</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46003.390238888889</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46003.390238888889</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46003.390238888889</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46003.390238888889</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46003.390238888889</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ref="G109:G172" ca="1" si="2">IFERROR(NOW()-F109,"-")</f>
        <v>46003.390238888889</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46003.390238888889</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46003.390238888889</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46003.390238888889</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46003.390238888889</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46003.390238888889</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46003.390238888889</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46003.390238888889</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46003.390238888889</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46003.390238888889</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46003.390238888889</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46003.390238888889</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46003.390238888889</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46003.390238888889</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46003.390238888889</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46003.390238888889</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46003.390238888889</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46003.390238888889</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46003.390238888889</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46003.390238888889</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46003.390238888889</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46003.390238888889</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46003.390238888889</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46003.390238888889</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46003.390238888889</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46003.390238888889</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46003.390238888889</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46003.390238888889</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46003.390238888889</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46003.390238888889</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46003.390238888889</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46003.390238888889</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46003.390238888889</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46003.390238888889</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46003.390238888889</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46003.390238888889</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46003.390238888889</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46003.390238888889</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46003.390238888889</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46003.390238888889</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46003.390238888889</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46003.390238888889</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46003.390238888889</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46003.390238888889</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46003.390238888889</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46003.390238888889</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46003.390238888889</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46003.390238888889</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46003.390238888889</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46003.390238888889</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46003.390238888889</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46003.390238888889</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46003.390238888889</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46003.390238888889</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46003.390238888889</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46003.390238888889</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46003.390238888889</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46003.390238888889</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46003.390238888889</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46003.390238888889</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46003.390238888889</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46003.390238888889</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46003.390238888889</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46003.390238888889</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ref="G173:G236" ca="1" si="3">IFERROR(NOW()-F173,"-")</f>
        <v>46003.390238888889</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46003.390238888889</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46003.390238888889</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46003.390238888889</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46003.390238888889</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46003.390238888889</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46003.390238888889</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46003.390238888889</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46003.390238888889</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46003.390238888889</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46003.390238888889</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46003.390238888889</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46003.390238888889</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46003.390238888889</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46003.390238888889</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46003.390238888889</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46003.390238888889</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46003.390238888889</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46003.390238888889</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46003.390238888889</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46003.390238888889</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46003.390238888889</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46003.390238888889</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46003.390238888889</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46003.390238888889</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46003.390238888889</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46003.390238888889</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46003.390238888889</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46003.390238888889</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46003.390238888889</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46003.390238888889</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46003.390238888889</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46003.390238888889</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46003.390238888889</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46003.390238888889</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46003.390238888889</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46003.390238888889</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46003.390238888889</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46003.390238888889</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46003.390238888889</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46003.390238888889</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46003.390238888889</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46003.390238888889</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46003.390238888889</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46003.390238888889</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46003.390238888889</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46003.390238888889</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46003.390238888889</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46003.390238888889</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46003.390238888889</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46003.390238888889</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46003.390238888889</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46003.390238888889</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46003.390238888889</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46003.390238888889</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46003.390238888889</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46003.390238888889</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46003.390238888889</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46003.390238888889</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46003.390238888889</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46003.390238888889</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46003.390238888889</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46003.390238888889</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46003.390238888889</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ref="G237:G300" ca="1" si="4">IFERROR(NOW()-F237,"-")</f>
        <v>46003.390238888889</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46003.390238888889</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46003.390238888889</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46003.390238888889</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46003.390238888889</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46003.390238888889</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46003.390238888889</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46003.390238888889</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46003.390238888889</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46003.390238888889</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46003.390238888889</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46003.390238888889</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46003.390238888889</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46003.390238888889</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46003.390238888889</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46003.390238888889</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46003.390238888889</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46003.390238888889</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46003.390238888889</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46003.390238888889</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46003.390238888889</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46003.390238888889</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46003.390238888889</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46003.390238888889</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46003.390238888889</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46003.390238888889</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46003.390238888889</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46003.390238888889</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46003.390238888889</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46003.390238888889</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46003.390238888889</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46003.390238888889</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46003.390238888889</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46003.390238888889</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46003.390238888889</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46003.390238888889</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46003.390238888889</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46003.390238888889</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46003.390238888889</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46003.390238888889</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46003.390238888889</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46003.390238888889</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46003.390238888889</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46003.390238888889</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46003.390238888889</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46003.390238888889</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46003.390238888889</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46003.390238888889</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46003.390238888889</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46003.390238888889</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46003.390238888889</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46003.390238888889</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46003.390238888889</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46003.390238888889</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46003.390238888889</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46003.390238888889</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46003.390238888889</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46003.390238888889</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46003.390238888889</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46003.390238888889</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46003.390238888889</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46003.390238888889</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46003.390238888889</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46003.390238888889</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ref="G301:G364" ca="1" si="5">IFERROR(NOW()-F301,"-")</f>
        <v>46003.390238888889</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46003.390238888889</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46003.390238888889</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46003.390238888889</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46003.390238888889</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46003.390238888889</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46003.390238888889</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46003.390238888889</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46003.390238888889</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46003.390238888889</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46003.390238888889</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46003.390238888889</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46003.390238888889</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46003.390238888889</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46003.390238888889</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46003.390238888889</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46003.390238888889</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46003.390238888889</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46003.390238888889</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46003.390238888889</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46003.390238888889</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46003.390238888889</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46003.390238888889</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46003.390238888889</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46003.390238888889</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46003.390238888889</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46003.390238888889</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46003.390238888889</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46003.390238888889</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46003.390238888889</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46003.390238888889</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46003.390238888889</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46003.390238888889</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46003.390238888889</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46003.390238888889</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46003.390238888889</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46003.390238888889</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46003.390238888889</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46003.390238888889</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46003.390238888889</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46003.390238888889</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46003.390238888889</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46003.390238888889</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46003.390238888889</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46003.390238888889</v>
      </c>
      <c r="H345" s="116"/>
      <c r="I345" s="114" t="str">
        <f>IFERROR(VLOOKUP(D345,DB!A:F,6,0),"")</f>
        <v/>
      </c>
      <c r="J345" s="114" t="str">
        <f>IFERROR(VLOOKUP(D345,DB!A:G,7,0),"")</f>
        <v/>
      </c>
      <c r="K345" s="117"/>
      <c r="L345" s="131" t="str">
        <f>IFERROR(VLOOKUP(D345,DB!A:I,9,0),"")</f>
        <v/>
      </c>
    </row>
    <row r="346" spans="1:12" ht="31.5" customHeight="1">
      <c r="A346" s="137"/>
      <c r="B346" s="138" t="str">
        <f>IFERROR(VLOOKUP(D346,DB!A:K,11,0),"")</f>
        <v/>
      </c>
      <c r="C346" s="139"/>
      <c r="D346" s="138"/>
      <c r="E346" s="136"/>
      <c r="F346" s="140"/>
      <c r="G346" s="141">
        <f t="shared" ca="1" si="5"/>
        <v>46003.390238888889</v>
      </c>
      <c r="H346" s="140"/>
      <c r="I346" s="138" t="str">
        <f>IFERROR(VLOOKUP(D346,DB!A:F,6,0),"")</f>
        <v/>
      </c>
      <c r="J346" s="138" t="str">
        <f>IFERROR(VLOOKUP(D346,DB!A:G,7,0),"")</f>
        <v/>
      </c>
      <c r="K346" s="142"/>
      <c r="L346" s="143" t="str">
        <f>IFERROR(VLOOKUP(D346,DB!A:I,9,0),"")</f>
        <v/>
      </c>
    </row>
  </sheetData>
  <dataValidations count="2">
    <dataValidation allowBlank="1" showInputMessage="1" showErrorMessage="1" sqref="E1" xr:uid="{9E1BC488-8814-4F8A-8DBE-742B3278AB71}"/>
    <dataValidation type="list" allowBlank="1" showInputMessage="1" showErrorMessage="1" sqref="E2:E3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2025-12-12T06:23:32Z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