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25" documentId="120_S{2AC9BD13-BADA-5192-A53E-5A8FF88502F6}" xr6:coauthVersionLast="47" xr6:coauthVersionMax="47" xr10:uidLastSave="{99DA543F-C944-4669-86D8-2247C6FB355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9" i="4"/>
  <c r="G9" i="4"/>
  <c r="I9" i="4"/>
  <c r="J9" i="4"/>
  <c r="L9"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<sst xmlns="http://schemas.openxmlformats.org/spreadsheetml/2006/main" count="181559" uniqueCount="39154">
  <si>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</si>
  <si>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</si>
  <si>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</si>
  <si>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</si>
  <si>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</si>
  <si>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</si>
  <si>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</si>
  <si>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</si>
  <si>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</si>
  <si>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</si>
  <si>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</si>
  <si>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</si>
  <si>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</si>
  <si>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</si>
  <si>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</si>
  <si>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</si>
  <si>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</si>
  <si>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</si>
  <si>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</si>
  <si>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</si>
  <si>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</si>
  <si>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</si>
  <si>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</si>
  <si>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</si>
  <si>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</si>
  <si>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</si>
  <si>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</si>
  <si>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</si>
  <si>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</si>
  <si>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</si>
  <si>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</si>
  <si>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</si>
  <si>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</si>
  <si>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</si>
  <si>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</si>
  <si>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</si>
  <si>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</si>
  <si>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</si>
  <si>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</si>
  <si>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</si>
  <si>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</si>
  <si>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</si>
  <si>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</si>
  <si>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</si>
  <si>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</si>
  <si>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</si>
  <si>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</si>
  <si>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</si>
  <si>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</si>
  <si>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</si>
  <si>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</si>
  <si>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</si>
  <si>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</si>
  <si>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</si>
  <si>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</si>
  <si>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</si>
  <si>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</si>
  <si>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</si>
  <si>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</si>
  <si>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</si>
  <si>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</si>
  <si>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</si>
  <si>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</si>
  <si>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</si>
  <si>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</si>
  <si>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</si>
  <si>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</si>
  <si>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</si>
  <si>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</si>
  <si>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</si>
  <si>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</si>
  <si>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</si>
  <si>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</si>
  <si>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</si>
  <si>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</si>
  <si>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</si>
  <si>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</si>
  <si>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</si>
  <si>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</si>
  <si>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</si>
  <si>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</si>
  <si>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</si>
  <si>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</si>
  <si>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</si>
  <si>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</si>
  <si>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</si>
  <si>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</si>
  <si>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</si>
  <si>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</si>
  <si>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</si>
  <si>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</si>
  <si>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</si>
  <si>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</si>
  <si>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</si>
  <si>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</si>
  <si>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</si>
  <si>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</si>
  <si>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</si>
  <si>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</si>
  <si>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</si>
  <si>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</si>
  <si>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</si>
  <si>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</si>
  <si>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</si>
  <si>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</si>
  <si>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</si>
  <si>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</si>
  <si>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</si>
  <si>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</si>
  <si>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</si>
  <si>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</si>
  <si>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</si>
  <si>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</si>
  <si>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</si>
  <si>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</si>
  <si>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</si>
  <si>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</si>
  <si>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</si>
  <si>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</si>
  <si>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</si>
  <si>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</si>
  <si>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</si>
  <si>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</si>
  <si>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</si>
  <si>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</si>
  <si>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</si>
  <si>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</si>
  <si>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</si>
  <si>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</si>
  <si>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</si>
  <si>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</si>
  <si>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</si>
  <si>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</si>
  <si>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</si>
  <si>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</si>
  <si>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</si>
  <si>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</si>
  <si>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</si>
  <si>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</si>
  <si>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</si>
  <si>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</si>
  <si>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</si>
  <si>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</si>
  <si>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</si>
  <si>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</si>
  <si>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</si>
  <si>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</si>
  <si>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</si>
  <si>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</si>
  <si>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</si>
  <si>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</si>
  <si>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</si>
  <si>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</si>
  <si>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</si>
  <si>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</si>
  <si>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</si>
  <si>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</si>
  <si>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</si>
  <si>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</si>
  <si>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</si>
  <si>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</si>
  <si>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</si>
  <si>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</si>
  <si>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</si>
  <si>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</si>
  <si>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</si>
  <si>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</si>
  <si>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</si>
  <si>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</si>
  <si>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</si>
  <si>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</si>
  <si>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</si>
  <si>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</si>
  <si>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</si>
  <si>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</si>
  <si>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</si>
  <si>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</si>
  <si>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</si>
  <si>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</si>
  <si>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</si>
  <si>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</si>
  <si>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</si>
  <si>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</si>
  <si>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</si>
  <si>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</si>
  <si>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</si>
  <si>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</si>
  <si>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</si>
  <si>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</si>
  <si>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</si>
  <si>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</si>
  <si>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</si>
  <si>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</si>
  <si>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</si>
  <si>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</si>
  <si>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</si>
  <si>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</si>
  <si>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</si>
  <si>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</si>
  <si>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</si>
  <si>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</si>
  <si>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</si>
  <si>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</si>
  <si>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</si>
  <si>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</si>
  <si>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</si>
  <si>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</si>
  <si>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</si>
  <si>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</si>
  <si>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</si>
  <si>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</si>
  <si>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</si>
  <si>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</si>
  <si>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</si>
  <si>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</si>
  <si>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</si>
  <si>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</si>
  <si>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</si>
  <si>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</si>
  <si>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</si>
  <si>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</si>
  <si>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</si>
  <si>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</si>
  <si>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</si>
  <si>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</si>
  <si>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</si>
  <si>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</si>
  <si>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</si>
  <si>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</si>
  <si>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</si>
  <si>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</si>
  <si>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</si>
  <si>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</si>
  <si>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</si>
  <si>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</si>
  <si>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</si>
  <si>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</si>
  <si>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</si>
  <si>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</si>
  <si>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</si>
  <si>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</si>
  <si>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</si>
  <si>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</si>
  <si>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</si>
  <si>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</si>
  <si>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</si>
  <si>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</si>
  <si>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</si>
  <si>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</si>
  <si>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</si>
  <si>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</si>
  <si>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</si>
  <si>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</si>
  <si>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</si>
  <si>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</si>
  <si>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</si>
  <si>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</si>
  <si>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</si>
  <si>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</si>
  <si>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</si>
  <si>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</si>
  <si>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</si>
  <si>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</si>
  <si>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</si>
  <si>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</si>
  <si>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</si>
  <si>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</si>
  <si>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</si>
  <si>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</si>
  <si>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</si>
  <si>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</si>
  <si>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</si>
  <si>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</si>
  <si>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</si>
  <si>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</si>
  <si>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</si>
  <si>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</si>
  <si>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</si>
  <si>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</si>
  <si>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</si>
  <si>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</si>
  <si>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</si>
  <si>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</si>
  <si>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</si>
  <si>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</si>
  <si>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</si>
  <si>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</si>
  <si>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</si>
  <si>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</si>
  <si>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</si>
  <si>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</si>
  <si>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</si>
  <si>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</si>
  <si>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</si>
  <si>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</si>
  <si>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</si>
  <si>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</si>
  <si>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</si>
  <si>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</si>
  <si>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</si>
  <si>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</si>
  <si>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</si>
  <si>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</si>
  <si>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</si>
  <si>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</si>
  <si>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</si>
  <si>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</si>
  <si>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</si>
  <si>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</si>
  <si>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</si>
  <si>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</si>
  <si>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</si>
  <si>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</si>
  <si>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</si>
  <si>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</si>
  <si>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</si>
  <si>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</si>
  <si>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</si>
  <si>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</si>
  <si>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</si>
  <si>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</si>
  <si>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</si>
  <si>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</si>
  <si>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</si>
  <si>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</si>
  <si>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</si>
  <si>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</si>
  <si>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</si>
  <si>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</si>
  <si>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</si>
  <si>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</si>
  <si>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</si>
  <si>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</si>
  <si>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</si>
  <si>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</si>
  <si>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</si>
  <si>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</si>
  <si>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</si>
  <si>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</si>
  <si>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</si>
  <si>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</si>
  <si>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</si>
  <si>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</si>
  <si>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</si>
  <si>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</si>
  <si>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</si>
  <si>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</si>
  <si>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</si>
  <si>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</si>
  <si>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</si>
  <si>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</si>
  <si>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</si>
  <si>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</si>
  <si>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</si>
  <si>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</si>
  <si>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</si>
  <si>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</si>
  <si>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</si>
  <si>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</si>
  <si>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</si>
  <si>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</si>
  <si>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</si>
  <si>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</si>
  <si>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</si>
  <si>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</si>
  <si>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</si>
  <si>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</si>
  <si>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</si>
  <si>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</si>
  <si>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</si>
  <si>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</si>
  <si>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</si>
  <si>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</si>
  <si>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</si>
  <si>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</si>
  <si>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</si>
  <si>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</si>
  <si>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</si>
  <si>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</si>
  <si>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</si>
  <si>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</si>
  <si>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</si>
  <si>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</si>
  <si>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</si>
  <si>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</si>
  <si>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</si>
  <si>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</si>
  <si>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</si>
  <si>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</si>
  <si>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</si>
  <si>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</si>
  <si>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</si>
  <si>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</si>
  <si>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</si>
  <si>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</si>
  <si>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</si>
  <si>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</si>
  <si>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</si>
  <si>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</si>
  <si>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</si>
  <si>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</si>
  <si>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</si>
  <si>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</si>
  <si>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</si>
  <si>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</si>
  <si>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</si>
  <si>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</si>
  <si>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</si>
  <si>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</si>
  <si>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</si>
  <si>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</si>
  <si>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</si>
  <si>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</si>
  <si>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</si>
  <si>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</si>
  <si>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</si>
  <si>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</si>
  <si>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</si>
  <si>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</si>
  <si>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</si>
  <si>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</si>
  <si>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</si>
  <si>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</si>
  <si>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</si>
  <si>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</si>
  <si>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</si>
  <si>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</si>
  <si>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</si>
  <si>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</si>
  <si>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</si>
  <si>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</si>
  <si>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</si>
  <si>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</si>
  <si>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</si>
  <si>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</si>
  <si>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</si>
  <si>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</si>
  <si>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</si>
  <si>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</si>
  <si>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</si>
  <si>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</si>
  <si>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</si>
  <si>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</si>
  <si>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</si>
  <si>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</si>
  <si>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</si>
  <si>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</si>
  <si>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</si>
  <si>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</si>
  <si>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</si>
  <si>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</si>
  <si>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</si>
  <si>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</si>
  <si>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</si>
  <si>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</si>
  <si>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</si>
  <si>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</si>
  <si>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</si>
  <si>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</si>
  <si>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</si>
  <si>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</si>
  <si>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</si>
  <si>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</si>
  <si>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</si>
  <si>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</si>
  <si>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</si>
  <si>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</si>
  <si>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</si>
  <si>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</si>
  <si>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</si>
  <si>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</si>
  <si>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</si>
  <si>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</si>
  <si>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</si>
  <si>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</si>
  <si>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</si>
  <si>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</si>
  <si>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</si>
  <si>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</si>
  <si>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</si>
  <si>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</si>
  <si>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</si>
  <si>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</si>
  <si>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</si>
  <si>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</si>
  <si>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</si>
  <si>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</si>
  <si>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</si>
  <si>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</si>
  <si>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</si>
  <si>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</si>
  <si>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</si>
  <si>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</si>
  <si>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</si>
  <si>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</si>
  <si>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</si>
  <si>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</si>
  <si>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</si>
  <si>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</si>
  <si>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</si>
  <si>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</si>
  <si>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</si>
  <si>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</si>
  <si>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</si>
  <si>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</si>
  <si>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</si>
  <si>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</si>
  <si>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</si>
  <si>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</si>
  <si>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</si>
  <si>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</si>
  <si>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</si>
  <si>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</si>
  <si>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</si>
  <si>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</si>
  <si>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</si>
  <si>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</si>
  <si>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</si>
  <si>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</si>
  <si>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</si>
  <si>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</si>
  <si>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</si>
  <si>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</si>
  <si>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</si>
  <si>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</si>
  <si>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</si>
  <si>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</si>
  <si>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</si>
  <si>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</si>
  <si>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</si>
  <si>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</si>
  <si>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</si>
  <si>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</si>
  <si>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</si>
  <si>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</si>
  <si>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</si>
  <si>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</si>
  <si>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</si>
  <si>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</si>
  <si>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</si>
  <si>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</si>
  <si>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</si>
  <si>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</si>
  <si>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</si>
  <si>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</si>
  <si>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</si>
  <si>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</si>
  <si>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</si>
  <si>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</si>
  <si>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</si>
  <si>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</si>
  <si>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</si>
  <si>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</si>
  <si>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</si>
  <si>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</si>
  <si>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</si>
  <si>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</si>
  <si>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</si>
  <si>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</si>
  <si>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</si>
  <si>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</si>
  <si>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</si>
  <si>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</si>
  <si>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</si>
  <si>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</si>
  <si>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</si>
  <si>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</si>
  <si>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</si>
  <si>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</si>
  <si>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</si>
  <si>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</si>
  <si>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</si>
  <si>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</si>
  <si>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</si>
  <si>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</si>
  <si>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</si>
  <si>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</si>
  <si>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</si>
  <si>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</si>
  <si>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</si>
  <si>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</si>
  <si>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</si>
  <si>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</si>
  <si>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</si>
  <si>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</si>
  <si>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</si>
  <si>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</si>
  <si>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</si>
  <si>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</si>
  <si>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</si>
  <si>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</si>
  <si>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</si>
  <si>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</si>
  <si>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</si>
  <si>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</si>
  <si>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</si>
  <si>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</si>
  <si>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</si>
  <si>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</si>
  <si>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</si>
  <si>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</si>
  <si>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</si>
  <si>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</si>
  <si>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</si>
  <si>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</si>
  <si>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</si>
  <si>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</si>
  <si>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</si>
  <si>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</si>
  <si>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</si>
  <si>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</si>
  <si>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</si>
  <si>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</si>
  <si>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</si>
  <si>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</si>
  <si>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</si>
  <si>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</si>
  <si>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</si>
  <si>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</si>
  <si>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</si>
  <si>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</si>
  <si>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</si>
  <si>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</si>
  <si>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</si>
  <si>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</si>
  <si>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</si>
  <si>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</si>
  <si>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</si>
  <si>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</si>
  <si>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</si>
  <si>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</si>
  <si>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</si>
  <si>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</si>
  <si>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</si>
  <si>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</si>
  <si>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</si>
  <si>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</si>
  <si>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</si>
  <si>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</si>
  <si>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</si>
  <si>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</si>
  <si>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</si>
  <si>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</si>
  <si>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</si>
  <si>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</si>
  <si>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</si>
  <si>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</si>
  <si>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</si>
  <si>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</si>
  <si>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</si>
  <si>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</si>
  <si>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</si>
  <si>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</si>
  <si>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</si>
  <si>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</si>
  <si>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</si>
  <si>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</si>
  <si>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</si>
  <si>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</si>
  <si>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</si>
  <si>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</si>
  <si>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</si>
  <si>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</si>
  <si>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</si>
  <si>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</si>
  <si>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</si>
  <si>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</si>
  <si>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</si>
  <si>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</si>
  <si>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</si>
  <si>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</si>
  <si>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</si>
  <si>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</si>
  <si>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</si>
  <si>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</si>
  <si>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</si>
  <si>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</si>
  <si>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</si>
  <si>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</si>
  <si>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</si>
  <si>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</si>
  <si>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</si>
  <si>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</si>
  <si>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</si>
  <si>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</si>
  <si>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</si>
  <si>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</si>
  <si>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</si>
  <si>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</si>
  <si>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</si>
  <si>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</si>
  <si>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</si>
  <si>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</si>
  <si>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</si>
  <si>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</si>
  <si>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</si>
  <si>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</si>
  <si>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</si>
  <si>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</si>
  <si>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</si>
  <si>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</si>
  <si>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</si>
  <si>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</si>
  <si>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</si>
  <si>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</si>
  <si>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</si>
  <si>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</si>
  <si>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</si>
  <si>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</si>
  <si>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</si>
  <si>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</si>
  <si>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</si>
  <si>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</si>
  <si>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</si>
  <si>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</si>
  <si>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</si>
  <si>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</si>
  <si>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</si>
  <si>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</si>
  <si>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</si>
  <si>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</si>
  <si>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</si>
  <si>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</si>
  <si>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</si>
  <si>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</si>
  <si>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</si>
  <si>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</si>
  <si>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</si>
  <si>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</si>
  <si>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</si>
  <si>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</si>
  <si>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</si>
  <si>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</si>
  <si>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</si>
  <si>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</si>
  <si>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</si>
  <si>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</si>
  <si>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</si>
  <si>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</si>
  <si>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</si>
  <si>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</si>
  <si>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</si>
  <si>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</si>
  <si>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</si>
  <si>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</si>
  <si>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</si>
  <si>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</si>
  <si>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</si>
  <si>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</si>
  <si>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</si>
  <si>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</si>
  <si>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</si>
  <si>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</si>
  <si>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</si>
  <si>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</si>
  <si>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</si>
  <si>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</si>
  <si>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</si>
  <si>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</si>
  <si>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</si>
  <si>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</si>
  <si>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</si>
  <si>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</si>
  <si>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</si>
  <si>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</si>
  <si>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</si>
  <si>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</si>
  <si>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</si>
  <si>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</si>
  <si>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</si>
  <si>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</si>
  <si>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</si>
  <si>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</si>
  <si>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</si>
  <si>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</si>
  <si>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</si>
  <si>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</si>
  <si>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</si>
  <si>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</si>
  <si>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</si>
  <si>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</si>
  <si>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</si>
  <si>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</si>
  <si>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</si>
  <si>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</si>
  <si>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</si>
  <si>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</si>
  <si>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</si>
  <si>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</si>
  <si>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</si>
  <si>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</si>
  <si>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</si>
  <si>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</si>
  <si>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</si>
  <si>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</si>
  <si>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</si>
  <si>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</si>
  <si>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</si>
  <si>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</si>
  <si>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</si>
  <si>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</si>
  <si>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</si>
  <si>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</si>
  <si>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</si>
  <si>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</si>
  <si>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</si>
  <si>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</si>
  <si>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</si>
  <si>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</si>
  <si>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</si>
  <si>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</si>
  <si>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</si>
  <si>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</si>
  <si>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</si>
  <si>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</si>
  <si>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</si>
  <si>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</si>
  <si>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</si>
  <si>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</si>
  <si>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</si>
  <si>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</si>
  <si>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</si>
  <si>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</si>
  <si>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</si>
  <si>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</si>
  <si>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</si>
  <si>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</si>
  <si>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</si>
  <si>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</si>
  <si>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</si>
  <si>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</si>
  <si>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</si>
  <si>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</si>
  <si>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</si>
  <si>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</si>
  <si>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</si>
  <si>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</si>
  <si>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</si>
  <si>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</si>
  <si>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</si>
  <si>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</si>
  <si>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</si>
  <si>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</si>
  <si>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</si>
  <si>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</si>
  <si>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</si>
  <si>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</si>
  <si>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</si>
  <si>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</si>
  <si>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</si>
  <si>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</si>
  <si>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</si>
  <si>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</si>
  <si>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</si>
  <si>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</si>
  <si>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</si>
  <si>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</si>
  <si>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</si>
  <si>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</si>
  <si>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</si>
  <si>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</si>
  <si>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</si>
  <si>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</si>
  <si>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</si>
  <si>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</si>
  <si>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</si>
  <si>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</si>
  <si>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</si>
  <si>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</si>
  <si>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</si>
  <si>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</si>
  <si>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</si>
  <si>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</si>
  <si>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</si>
  <si>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</si>
  <si>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</si>
  <si>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</si>
  <si>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</si>
  <si>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</si>
  <si>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</si>
  <si>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</si>
  <si>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</si>
  <si>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</si>
  <si>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</si>
  <si>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</si>
  <si>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</si>
  <si>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</si>
  <si>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</si>
  <si>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</si>
  <si>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</si>
  <si>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</si>
  <si>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</si>
  <si>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</si>
  <si>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</si>
  <si>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</si>
  <si>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</si>
  <si>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</si>
  <si>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</si>
  <si>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</si>
  <si>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</si>
  <si>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</si>
  <si>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</si>
  <si>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</si>
  <si>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</si>
  <si>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</si>
  <si>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</si>
  <si>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</si>
  <si>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</si>
  <si>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</si>
  <si>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</si>
  <si>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</si>
  <si>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</si>
  <si>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</si>
  <si>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</si>
  <si>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</si>
  <si>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</si>
  <si>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</si>
  <si>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</si>
  <si>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</si>
  <si>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</si>
  <si>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</si>
  <si>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</si>
  <si>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</si>
  <si>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</si>
  <si>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</si>
  <si>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</si>
  <si>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</si>
  <si>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</si>
  <si>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</si>
  <si>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</si>
  <si>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</si>
  <si>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</si>
  <si>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</si>
  <si>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</si>
  <si>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</si>
  <si>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</si>
  <si>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</si>
  <si>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</si>
  <si>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</si>
  <si>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</si>
  <si>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</si>
  <si>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</si>
  <si>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</si>
  <si>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</si>
  <si>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</si>
  <si>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</si>
  <si>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</si>
  <si>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</si>
  <si>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</si>
  <si>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</si>
  <si>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</si>
  <si>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</si>
  <si>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</si>
  <si>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</si>
  <si>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</si>
  <si>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</si>
  <si>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</si>
  <si>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</si>
  <si>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</si>
  <si>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</si>
  <si>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</si>
  <si>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</si>
  <si>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</si>
  <si>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</si>
  <si>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</si>
  <si>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</si>
  <si>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</si>
  <si>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</si>
  <si>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</si>
  <si>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</si>
  <si>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</si>
  <si>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</si>
  <si>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</si>
  <si>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</si>
  <si>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</si>
  <si>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</si>
  <si>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</si>
  <si>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</si>
  <si>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</si>
  <si>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</si>
  <si>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</si>
  <si>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</si>
  <si>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</si>
  <si>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</si>
  <si>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</si>
  <si>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</si>
  <si>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</si>
  <si>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</si>
  <si>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</si>
  <si>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</si>
  <si>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</si>
  <si>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</si>
  <si>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</si>
  <si>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</si>
  <si>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</si>
  <si>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</si>
  <si>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</si>
  <si>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</si>
  <si>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</si>
  <si>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</si>
  <si>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</si>
  <si>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</si>
  <si>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</si>
  <si>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</si>
  <si>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</si>
  <si>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</si>
  <si>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</si>
  <si>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</si>
  <si>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</si>
  <si>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</si>
  <si>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</si>
  <si>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</si>
  <si>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</si>
  <si>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</si>
  <si>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</si>
  <si>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</si>
  <si>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</si>
  <si>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</si>
  <si>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</si>
  <si>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</si>
  <si>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</si>
  <si>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</si>
  <si>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</si>
  <si>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</si>
  <si>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</si>
  <si>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</si>
  <si>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</si>
  <si>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</si>
  <si>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</si>
  <si>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</si>
  <si>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</si>
  <si>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</si>
  <si>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</si>
  <si>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</si>
  <si>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</si>
  <si>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</si>
  <si>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</si>
  <si>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</si>
  <si>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</si>
  <si>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</si>
  <si>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</si>
  <si>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</si>
  <si>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</si>
  <si>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</si>
  <si>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</si>
  <si>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</si>
  <si>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</si>
  <si>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</si>
  <si>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</si>
  <si>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</si>
  <si>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</si>
  <si>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</si>
  <si>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</si>
  <si>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</si>
  <si>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</si>
  <si>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</si>
  <si>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</si>
  <si>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</si>
  <si>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</si>
  <si>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</si>
  <si>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</si>
  <si>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</si>
  <si>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</si>
  <si>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</si>
  <si>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</si>
  <si>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</si>
  <si>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</si>
  <si>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</si>
  <si>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</si>
  <si>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</si>
  <si>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</si>
  <si>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</si>
  <si>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</si>
  <si>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</si>
  <si>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</si>
  <si>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</si>
  <si>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</si>
  <si>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</si>
  <si>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</si>
  <si>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</si>
  <si>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</si>
  <si>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</si>
  <si>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</si>
  <si>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</si>
  <si>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</si>
  <si>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</si>
  <si>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</si>
  <si>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</si>
  <si>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</si>
  <si>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</si>
  <si>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</si>
  <si>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</si>
  <si>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</si>
  <si>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</si>
  <si>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</si>
  <si>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</si>
  <si>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</si>
  <si>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</si>
  <si>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</si>
  <si>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</si>
  <si>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</si>
  <si>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</si>
  <si>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</si>
  <si>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</si>
  <si>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</si>
  <si>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</si>
  <si>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</si>
  <si>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</si>
  <si>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</si>
  <si>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</si>
  <si>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</si>
  <si>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</si>
  <si>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</si>
  <si>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</si>
  <si>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</si>
  <si>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</si>
  <si>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</si>
  <si>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</si>
  <si>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</si>
  <si>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</si>
  <si>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</si>
  <si>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</si>
  <si>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</si>
  <si>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</si>
  <si>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</si>
  <si>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</si>
  <si>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</si>
  <si>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</si>
  <si>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</si>
  <si>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</si>
  <si>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</si>
  <si>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</si>
  <si>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</si>
  <si>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</si>
  <si>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</si>
  <si>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</si>
  <si>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</si>
  <si>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</si>
  <si>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</si>
  <si>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</si>
  <si>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</si>
  <si>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</si>
  <si>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</si>
  <si>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</si>
  <si>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</si>
  <si>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</si>
  <si>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</si>
  <si>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</si>
  <si>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</si>
  <si>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</si>
  <si>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</si>
  <si>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</si>
  <si>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</si>
  <si>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</si>
  <si>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</si>
  <si>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</si>
  <si>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</si>
  <si>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</si>
  <si>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</si>
  <si>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</si>
  <si>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</si>
  <si>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</si>
  <si>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</si>
  <si>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</si>
  <si>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</si>
  <si>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</si>
  <si>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</si>
  <si>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</si>
  <si>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</si>
  <si>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</si>
  <si>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</si>
  <si>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</si>
  <si>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</si>
  <si>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</si>
  <si>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</si>
  <si>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</si>
  <si>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</si>
  <si>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</si>
  <si>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</si>
  <si>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</si>
  <si>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</si>
  <si>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</si>
  <si>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</si>
  <si>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</si>
  <si>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</si>
  <si>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</si>
  <si>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</si>
  <si>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</si>
  <si>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</si>
  <si>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</si>
  <si>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</si>
  <si>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</si>
  <si>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</si>
  <si>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</si>
  <si>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</si>
  <si>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</si>
  <si>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</si>
  <si>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</si>
  <si>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</si>
  <si>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</si>
  <si>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</si>
  <si>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</si>
  <si>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</si>
  <si>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</si>
  <si>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</si>
  <si>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</si>
  <si>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</si>
  <si>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</si>
  <si>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</si>
  <si>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</si>
  <si>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</si>
  <si>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</si>
  <si>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</si>
  <si>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</si>
  <si>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</si>
  <si>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</si>
  <si>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</si>
  <si>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</si>
  <si>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</si>
  <si>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</si>
  <si>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</si>
  <si>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</si>
  <si>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</si>
  <si>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</si>
  <si>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</si>
  <si>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</si>
  <si>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</si>
  <si>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</si>
  <si>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</si>
  <si>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</si>
  <si>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</si>
  <si>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</si>
  <si>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</si>
  <si>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</si>
  <si>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</si>
  <si>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</si>
  <si>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</si>
  <si>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</si>
  <si>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</si>
  <si>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</si>
  <si>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</si>
  <si>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</si>
  <si>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</si>
  <si>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</si>
  <si>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</si>
  <si>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</si>
  <si>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</si>
  <si>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</si>
  <si>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</si>
  <si>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</si>
  <si>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</si>
  <si>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</si>
  <si>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</si>
  <si>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</si>
  <si>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</si>
  <si>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</si>
  <si>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</si>
  <si>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</si>
  <si>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</si>
  <si>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</si>
  <si>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</si>
  <si>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</si>
  <si>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</si>
  <si>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</si>
  <si>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</si>
  <si>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</si>
  <si>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</si>
  <si>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</si>
  <si>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</si>
  <si>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</si>
  <si>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</si>
  <si>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</si>
  <si>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</si>
  <si>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</si>
  <si>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</si>
  <si>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</si>
  <si>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</si>
  <si>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</si>
  <si>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</si>
  <si>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</si>
  <si>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</si>
  <si>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</si>
  <si>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</si>
  <si>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</si>
  <si>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</si>
  <si>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</si>
  <si>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</si>
  <si>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</si>
  <si>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</si>
  <si>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</si>
  <si>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</si>
  <si>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</si>
  <si>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</si>
  <si>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</si>
  <si>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</si>
  <si>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</si>
  <si>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</si>
  <si>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</si>
  <si>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</si>
  <si>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</si>
  <si>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</si>
  <si>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</si>
  <si>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</si>
  <si>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</si>
  <si>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</si>
  <si>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</si>
  <si>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</si>
  <si>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</si>
  <si>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</si>
  <si>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</si>
  <si>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</si>
  <si>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</si>
  <si>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</si>
  <si>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</si>
  <si>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</si>
  <si>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</si>
  <si>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</si>
  <si>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</si>
  <si>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</si>
  <si>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</si>
  <si>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</si>
  <si>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</si>
  <si>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</si>
  <si>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</si>
  <si>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</si>
  <si>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</si>
  <si>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</si>
  <si>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</si>
  <si>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</si>
  <si>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</si>
  <si>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</si>
  <si>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</si>
  <si>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</si>
  <si>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</si>
  <si>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</si>
  <si>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</si>
  <si>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</si>
  <si>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</si>
  <si>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</si>
  <si>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</si>
  <si>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</si>
  <si>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</si>
  <si>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</si>
  <si>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</si>
  <si>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</si>
  <si>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</si>
  <si>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</si>
  <si>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</si>
  <si>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</si>
  <si>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</si>
  <si>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</si>
  <si>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</si>
  <si>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</si>
  <si>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</si>
  <si>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</si>
  <si>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</si>
  <si>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</si>
  <si>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</si>
  <si>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</si>
  <si>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</si>
  <si>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</si>
  <si>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</si>
  <si>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</si>
  <si>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</si>
  <si>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</si>
  <si>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</si>
  <si>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</si>
  <si>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</si>
  <si>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</si>
  <si>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</si>
  <si>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</si>
  <si>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</si>
  <si>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</si>
  <si>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</si>
  <si>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</si>
  <si>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</si>
  <si>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</si>
  <si>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</si>
  <si>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</si>
  <si>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</si>
  <si>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</si>
  <si>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</si>
  <si>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</si>
  <si>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</si>
  <si>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</si>
  <si>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</si>
  <si>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</si>
  <si>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</si>
  <si>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</si>
  <si>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</si>
  <si>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</si>
  <si>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</si>
  <si>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</si>
  <si>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</si>
  <si>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</si>
  <si>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</si>
  <si>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</si>
  <si>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</si>
  <si>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</si>
  <si>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</si>
  <si>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</si>
  <si>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</si>
  <si>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</si>
  <si>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</si>
  <si>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</si>
  <si>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</si>
  <si>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</si>
  <si>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</si>
  <si>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</si>
  <si>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</si>
  <si>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</si>
  <si>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</si>
  <si>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</si>
  <si>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</si>
  <si>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</si>
  <si>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</si>
  <si>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</si>
  <si>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</si>
  <si>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</si>
  <si>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</si>
  <si>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</si>
  <si>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</si>
  <si>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</si>
  <si>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</si>
  <si>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</si>
  <si>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</si>
  <si>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</si>
  <si>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</si>
  <si>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</si>
  <si>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</si>
  <si>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</si>
  <si>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</si>
  <si>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</si>
  <si>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</si>
  <si>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</si>
  <si>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</si>
  <si>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</si>
  <si>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</si>
  <si>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</si>
  <si>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</si>
  <si>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</si>
  <si>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</si>
  <si>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</si>
  <si>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</si>
  <si>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</si>
  <si>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</si>
  <si>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</si>
  <si>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</si>
  <si>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</si>
  <si>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</si>
  <si>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</si>
  <si>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</si>
  <si>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</si>
  <si>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</si>
  <si>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</si>
  <si>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</si>
  <si>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</si>
  <si>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</si>
  <si>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</si>
  <si>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</si>
  <si>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</si>
  <si>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</si>
  <si>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</si>
  <si>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</si>
  <si>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</si>
  <si>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</si>
  <si>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</si>
  <si>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</si>
  <si>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</si>
  <si>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</si>
  <si>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</si>
  <si>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</si>
  <si>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</si>
  <si>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</si>
  <si>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</si>
  <si>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</si>
  <si>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</si>
  <si>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</si>
  <si>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</si>
  <si>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</si>
  <si>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</si>
  <si>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</si>
  <si>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</si>
  <si>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</si>
  <si>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</si>
  <si>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</si>
  <si>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</si>
  <si>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</si>
  <si>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</si>
  <si>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</si>
  <si>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</si>
  <si>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</si>
  <si>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</si>
  <si>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</si>
  <si>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</si>
  <si>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</si>
  <si>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</si>
  <si>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</si>
  <si>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</si>
  <si>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</si>
  <si>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</si>
  <si>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</si>
  <si>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</si>
  <si>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</si>
  <si>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</si>
  <si>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</si>
  <si>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</si>
  <si>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</si>
  <si>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</si>
  <si>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</si>
  <si>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</si>
  <si>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</si>
  <si>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</si>
  <si>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</si>
  <si>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</si>
  <si>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</si>
  <si>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</si>
  <si>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</si>
  <si>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</si>
  <si>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</si>
  <si>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</si>
  <si>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</si>
  <si>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</si>
  <si>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</si>
  <si>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</si>
  <si>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</si>
  <si>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</si>
  <si>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</si>
  <si>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</si>
  <si>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</si>
  <si>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</si>
  <si>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</si>
  <si>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</si>
  <si>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</si>
  <si>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</si>
  <si>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</si>
  <si>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</si>
  <si>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</si>
  <si>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</si>
  <si>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</si>
  <si>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</si>
  <si>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</si>
  <si>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</si>
  <si>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</si>
  <si>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</si>
  <si>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</si>
  <si>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</si>
  <si>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</si>
  <si>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</si>
  <si>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</si>
  <si>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</si>
  <si>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</si>
  <si>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</si>
  <si>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</si>
  <si>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</si>
  <si>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</si>
  <si>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</si>
  <si>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</si>
  <si>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</si>
  <si>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</si>
  <si>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</si>
  <si>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</si>
  <si>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</si>
  <si>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</si>
  <si>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</si>
  <si>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</si>
  <si>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</si>
  <si>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</si>
  <si>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</si>
  <si>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</si>
  <si>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</si>
  <si>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</si>
  <si>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</si>
  <si>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</si>
  <si>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</si>
  <si>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</si>
  <si>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</si>
  <si>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</si>
  <si>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</si>
  <si>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</si>
  <si>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</si>
  <si>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</si>
  <si>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</si>
  <si>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</si>
  <si>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</si>
  <si>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</si>
  <si>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</si>
  <si>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</si>
  <si>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</si>
  <si>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</si>
  <si>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</si>
  <si>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</si>
  <si>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</si>
  <si>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</si>
  <si>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</si>
  <si>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</si>
  <si>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</si>
  <si>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</si>
  <si>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</si>
  <si>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</si>
  <si>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</si>
  <si>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</si>
  <si>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</si>
  <si>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</si>
  <si>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</si>
  <si>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</si>
  <si>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</si>
  <si>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</si>
  <si>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</si>
  <si>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</si>
  <si>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</si>
  <si>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</si>
  <si>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</si>
  <si>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</si>
  <si>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</si>
  <si>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</si>
  <si>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</si>
  <si>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</si>
  <si>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</si>
  <si>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</si>
  <si>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</si>
  <si>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</si>
  <si>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</si>
  <si>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</si>
  <si>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</si>
  <si>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</si>
  <si>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</si>
  <si>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</si>
  <si>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</si>
  <si>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</si>
  <si>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</si>
  <si>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</si>
  <si>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</si>
  <si>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</si>
  <si>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</si>
  <si>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</si>
  <si>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</si>
  <si>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</si>
  <si>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</si>
  <si>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</si>
  <si>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</si>
  <si>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</si>
  <si>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</si>
  <si>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</si>
  <si>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</si>
  <si>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</si>
  <si>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</si>
  <si>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</si>
  <si>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</si>
  <si>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</si>
  <si>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</si>
  <si>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</si>
  <si>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</si>
  <si>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</si>
  <si>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</si>
  <si>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</si>
  <si>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</si>
  <si>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</si>
  <si>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</si>
  <si>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</si>
  <si>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</si>
  <si>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</si>
  <si>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</si>
  <si>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</si>
  <si>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</si>
  <si>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</si>
  <si>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</si>
  <si>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</si>
  <si>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</si>
  <si>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</si>
  <si>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</si>
  <si>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</si>
  <si>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</si>
  <si>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</si>
  <si>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</si>
  <si>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</si>
  <si>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</si>
  <si>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</si>
  <si>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</si>
  <si>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</si>
  <si>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</si>
  <si>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</si>
  <si>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</si>
  <si>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</si>
  <si>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</si>
  <si>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</si>
  <si>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</si>
  <si>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</si>
  <si>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</si>
  <si>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</si>
  <si>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</si>
  <si>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</si>
  <si>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</si>
  <si>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</si>
  <si>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</si>
  <si>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</si>
  <si>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</si>
  <si>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</si>
  <si>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</si>
  <si>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</si>
  <si>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</si>
  <si>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</si>
  <si>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</si>
  <si>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</si>
  <si>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</si>
  <si>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</si>
  <si>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</si>
  <si>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</si>
  <si>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</si>
  <si>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</si>
  <si>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</si>
  <si>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</si>
  <si>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</si>
  <si>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</si>
  <si>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</si>
  <si>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</si>
  <si>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</si>
  <si>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</si>
  <si>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</si>
  <si>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</si>
  <si>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</si>
  <si>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</si>
  <si>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</si>
  <si>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</si>
  <si>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</si>
  <si>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</si>
  <si>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</si>
  <si>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</si>
  <si>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</si>
  <si>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</si>
  <si>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</si>
  <si>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</si>
  <si>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</si>
  <si>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</si>
  <si>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</si>
  <si>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</si>
  <si>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</si>
  <si>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</si>
  <si>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</si>
  <si>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</si>
  <si>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</si>
  <si>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</si>
  <si>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</si>
  <si>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</si>
  <si>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</si>
  <si>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</si>
  <si>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</si>
  <si>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</si>
  <si>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</si>
  <si>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</si>
  <si>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</si>
  <si>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</si>
  <si>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</si>
  <si>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</si>
  <si>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</si>
  <si>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</si>
  <si>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</si>
  <si>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</si>
  <si>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</si>
  <si>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</si>
  <si>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</si>
  <si>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</si>
  <si>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</si>
  <si>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</si>
  <si>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</si>
  <si>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</si>
  <si>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</si>
  <si>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</si>
  <si>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</si>
  <si>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</si>
  <si>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</si>
  <si>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</si>
  <si>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</si>
  <si>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</si>
  <si>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</si>
  <si>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</si>
  <si>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</si>
  <si>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</si>
  <si>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</si>
  <si>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</si>
  <si>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</si>
  <si>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</si>
  <si>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</si>
  <si>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</si>
  <si>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</si>
  <si>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</si>
  <si>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</si>
  <si>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</si>
  <si>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</si>
  <si>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</si>
  <si>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</si>
  <si>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</si>
  <si>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</si>
  <si>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</si>
  <si>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</si>
  <si>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</si>
  <si>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</si>
  <si>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</si>
  <si>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</si>
  <si>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</si>
  <si>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</si>
  <si>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</si>
  <si>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</si>
  <si>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</si>
  <si>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</si>
  <si>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</si>
  <si>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</si>
  <si>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</si>
  <si>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</si>
  <si>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</si>
  <si>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</si>
  <si>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</si>
  <si>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</si>
  <si>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</si>
  <si>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</si>
  <si>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</si>
  <si>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</si>
  <si>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</si>
  <si>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</si>
  <si>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</si>
  <si>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</si>
  <si>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</si>
  <si>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</si>
  <si>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</si>
  <si>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</si>
  <si>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</si>
  <si>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</si>
  <si>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</si>
  <si>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</si>
  <si>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</si>
  <si>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</si>
  <si>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</si>
  <si>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</si>
  <si>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</si>
  <si>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</si>
  <si>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</si>
  <si>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</si>
  <si>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</si>
  <si>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</si>
  <si>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</si>
  <si>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</si>
  <si>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</si>
  <si>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</si>
  <si>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</si>
  <si>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</si>
  <si>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</si>
  <si>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</si>
  <si>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</si>
  <si>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</si>
  <si>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</si>
  <si>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</si>
  <si>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</si>
  <si>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</si>
  <si>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</si>
  <si>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</si>
  <si>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</si>
  <si>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</si>
  <si>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</si>
  <si>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</si>
  <si>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</si>
  <si>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</si>
  <si>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</si>
  <si>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</si>
  <si>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</si>
  <si>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</si>
  <si>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</si>
  <si>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</si>
  <si>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</si>
  <si>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</si>
  <si>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</si>
  <si>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</si>
  <si>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</si>
  <si>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</si>
  <si>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</si>
  <si>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</si>
  <si>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</si>
  <si>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</si>
  <si>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</si>
  <si>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</si>
  <si>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</si>
  <si>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</si>
  <si>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</si>
  <si>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</si>
  <si>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</si>
  <si>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</si>
  <si>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</si>
  <si>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</si>
  <si>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</si>
  <si>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</si>
  <si>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</si>
  <si>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</si>
  <si>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</si>
  <si>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</si>
  <si>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</si>
  <si>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</si>
  <si>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</si>
  <si>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</si>
  <si>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</si>
  <si>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</si>
  <si>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</si>
  <si>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</si>
  <si>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</si>
  <si>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</si>
  <si>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</si>
  <si>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</si>
  <si>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</si>
  <si>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</si>
  <si>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</si>
  <si>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</si>
  <si>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</si>
  <si>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</si>
  <si>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</si>
  <si>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</si>
  <si>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</si>
  <si>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</si>
  <si>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</si>
  <si>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</si>
  <si>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</si>
  <si>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</si>
  <si>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</si>
  <si>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</si>
  <si>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</si>
  <si>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</si>
  <si>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</si>
  <si>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</si>
  <si>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</si>
  <si>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</si>
  <si>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</si>
  <si>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</si>
  <si>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</si>
  <si>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</si>
  <si>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</si>
  <si>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</si>
  <si>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</si>
  <si>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</si>
  <si>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</si>
  <si>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</si>
  <si>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</si>
  <si>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</si>
  <si>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</si>
  <si>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</si>
  <si>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</si>
  <si>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</si>
  <si>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</si>
  <si>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</si>
  <si>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</si>
  <si>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</si>
  <si>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</si>
  <si>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</si>
  <si>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</si>
  <si>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</si>
  <si>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</si>
  <si>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</si>
  <si>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</si>
  <si>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</si>
  <si>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</si>
  <si>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</si>
  <si>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</si>
  <si>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</si>
  <si>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</si>
  <si>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</si>
  <si>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</si>
  <si>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</si>
  <si>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</si>
  <si>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</si>
  <si>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</si>
  <si>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</si>
  <si>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</si>
  <si>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</si>
  <si>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</si>
  <si>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</si>
  <si>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</si>
  <si>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</si>
  <si>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</si>
  <si>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</si>
  <si>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</si>
  <si>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</si>
  <si>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</si>
  <si>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</si>
  <si>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</si>
  <si>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</si>
  <si>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</si>
  <si>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</si>
  <si>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</si>
  <si>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</si>
  <si>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</si>
  <si>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</si>
  <si>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</si>
  <si>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</si>
  <si>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</si>
  <si>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</si>
  <si>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</si>
  <si>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</si>
  <si>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</si>
  <si>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</si>
  <si>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</si>
  <si>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</si>
  <si>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</si>
  <si>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</si>
  <si>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</si>
  <si>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</si>
  <si>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</si>
  <si>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</si>
  <si>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</si>
  <si>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</si>
  <si>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</si>
  <si>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</si>
  <si>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</si>
  <si>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</si>
  <si>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</si>
  <si>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</si>
  <si>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</si>
  <si>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</si>
  <si>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</si>
  <si>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</si>
  <si>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</si>
  <si>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</si>
  <si>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</si>
  <si>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</si>
  <si>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</si>
  <si>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</si>
  <si>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</si>
  <si>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</si>
  <si>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</si>
  <si>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</si>
  <si>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</si>
  <si>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</si>
  <si>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</si>
  <si>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</si>
  <si>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</si>
  <si>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</si>
  <si>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</si>
  <si>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</si>
  <si>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</si>
  <si>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</si>
  <si>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</si>
  <si>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</si>
  <si>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</si>
  <si>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</si>
  <si>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</si>
  <si>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</si>
  <si>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</si>
  <si>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</si>
  <si>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</si>
  <si>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</si>
  <si>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</si>
  <si>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</si>
  <si>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</si>
  <si>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</si>
  <si>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</si>
  <si>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</si>
  <si>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</si>
  <si>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</si>
  <si>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</si>
  <si>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</si>
  <si>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</si>
  <si>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</si>
  <si>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</si>
  <si>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</si>
  <si>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</si>
  <si>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</si>
  <si>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</si>
  <si>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</si>
  <si>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</si>
  <si>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</si>
  <si>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</si>
  <si>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</si>
  <si>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</si>
  <si>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</si>
  <si>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</si>
  <si>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</si>
  <si>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</si>
  <si>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</si>
  <si>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</si>
  <si>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</si>
  <si>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</si>
  <si>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</si>
  <si>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</si>
  <si>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</si>
  <si>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</si>
  <si>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</si>
  <si>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</si>
  <si>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</si>
  <si>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</si>
  <si>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</si>
  <si>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</si>
  <si>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</si>
  <si>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</si>
  <si>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</si>
  <si>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</si>
  <si>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</si>
  <si>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</si>
  <si>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</si>
  <si>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</si>
  <si>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</si>
  <si>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</si>
  <si>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</si>
  <si>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</si>
  <si>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</si>
  <si>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</si>
  <si>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</si>
  <si>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</si>
  <si>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</si>
  <si>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</si>
  <si>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</si>
  <si>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</si>
  <si>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</si>
  <si>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</si>
  <si>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</si>
  <si>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</si>
  <si>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</si>
  <si>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</si>
  <si>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</si>
  <si>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</si>
  <si>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</si>
  <si>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</si>
  <si>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</si>
  <si>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</si>
  <si>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</si>
  <si>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</si>
  <si>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</si>
  <si>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</si>
  <si>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</si>
  <si>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</si>
  <si>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</si>
  <si>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</si>
  <si>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</si>
  <si>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</si>
  <si>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</si>
  <si>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</si>
  <si>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</si>
  <si>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</si>
  <si>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</si>
  <si>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</si>
  <si>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</si>
  <si>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</si>
  <si>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</si>
  <si>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</si>
  <si>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</si>
  <si>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</si>
  <si>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</si>
  <si>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</si>
  <si>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</si>
  <si>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</si>
  <si>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</si>
  <si>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</si>
  <si>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</si>
  <si>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</si>
  <si>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</si>
  <si>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</si>
  <si>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</si>
  <si>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</si>
  <si>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</si>
  <si>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</si>
  <si>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</si>
  <si>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</si>
  <si>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</si>
  <si>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</si>
  <si>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</si>
  <si>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</si>
  <si>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</si>
  <si>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</si>
  <si>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</si>
  <si>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</si>
  <si>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</si>
  <si>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</si>
  <si>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</si>
  <si>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</si>
  <si>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</si>
  <si>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</si>
  <si>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</si>
  <si>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</si>
  <si>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</si>
  <si>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</si>
  <si>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</si>
  <si>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</si>
  <si>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</si>
  <si>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</si>
  <si>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</si>
  <si>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</si>
  <si>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</si>
  <si>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</si>
  <si>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</si>
  <si>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</si>
  <si>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</si>
  <si>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</si>
  <si>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</si>
  <si>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</si>
  <si>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</si>
  <si>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</si>
  <si>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</si>
  <si>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</si>
  <si>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</si>
  <si>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</si>
  <si>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</si>
  <si>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</si>
  <si>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</si>
  <si>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</si>
  <si>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</si>
  <si>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</si>
  <si>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</si>
  <si>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</si>
  <si>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</si>
  <si>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</si>
  <si>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</si>
  <si>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</si>
  <si>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</si>
  <si>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</si>
  <si>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</si>
  <si>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</si>
  <si>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</si>
  <si>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</si>
  <si>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</si>
  <si>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</si>
  <si>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</si>
  <si>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</si>
  <si>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</si>
  <si>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</si>
  <si>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</si>
  <si>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</si>
  <si>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</si>
  <si>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</si>
  <si>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</si>
  <si>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</si>
  <si>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</si>
  <si>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</si>
  <si>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</si>
  <si>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</si>
  <si>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</si>
  <si>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</si>
  <si>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</si>
  <si>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</si>
  <si>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</si>
  <si>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</si>
  <si>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</si>
  <si>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</si>
  <si>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</si>
  <si>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</si>
  <si>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</si>
  <si>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</si>
  <si>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</si>
  <si>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</si>
  <si>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</si>
  <si>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</si>
  <si>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</si>
  <si>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</si>
  <si>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</si>
  <si>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</si>
  <si>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</si>
  <si>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</si>
  <si>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</si>
  <si>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</si>
  <si>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</si>
  <si>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</si>
  <si>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</si>
  <si>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</si>
  <si>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</si>
  <si>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</si>
  <si>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</si>
  <si>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</si>
  <si>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</si>
  <si>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</si>
  <si>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</si>
  <si>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</si>
  <si>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</si>
  <si>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</si>
  <si>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</si>
  <si>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</si>
  <si>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</si>
  <si>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</si>
  <si>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</si>
  <si>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</si>
  <si>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</si>
  <si>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</si>
  <si>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</si>
  <si>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</si>
  <si>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</si>
  <si>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</si>
  <si>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</si>
  <si>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</si>
  <si>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</si>
  <si>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</si>
  <si>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</si>
  <si>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</si>
  <si>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</si>
  <si>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</si>
  <si>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</si>
  <si>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</si>
  <si>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</si>
  <si>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</si>
  <si>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</si>
  <si>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</si>
  <si>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</si>
  <si>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</si>
  <si>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</si>
  <si>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</si>
  <si>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</si>
  <si>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</si>
  <si>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</si>
  <si>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</si>
  <si>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</si>
  <si>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</si>
  <si>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</si>
  <si>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</si>
  <si>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</si>
  <si>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</si>
  <si>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</si>
  <si>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</si>
  <si>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</si>
  <si>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</si>
  <si>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</si>
  <si>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</si>
  <si>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</si>
  <si>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</si>
  <si>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</si>
  <si>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</si>
  <si>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</si>
  <si>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</si>
  <si>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</si>
  <si>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</si>
  <si>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</si>
  <si>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</si>
  <si>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</si>
  <si>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</si>
  <si>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</si>
  <si>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</si>
  <si>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</si>
  <si>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</si>
  <si>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</si>
  <si>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</si>
  <si>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</si>
  <si>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</si>
  <si>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</si>
  <si>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</si>
  <si>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</si>
  <si>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</si>
  <si>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</si>
  <si>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</si>
  <si>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</si>
  <si>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</si>
  <si>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</si>
  <si>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</si>
  <si>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</si>
  <si>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</si>
  <si>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</si>
  <si>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</si>
  <si>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</si>
  <si>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</si>
  <si>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</si>
  <si>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</si>
  <si>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</si>
  <si>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</si>
  <si>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</si>
  <si>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</si>
  <si>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</si>
  <si>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</si>
  <si>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</si>
  <si>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</si>
  <si>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</si>
  <si>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</si>
  <si>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</si>
  <si>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</si>
  <si>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</si>
  <si>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</si>
  <si>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</si>
  <si>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</si>
  <si>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</si>
  <si>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</si>
  <si>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</si>
  <si>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</si>
  <si>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</si>
  <si>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</si>
  <si>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</si>
  <si>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</si>
  <si>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</si>
  <si>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</si>
  <si>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</si>
  <si>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</si>
  <si>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</si>
  <si>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</si>
  <si>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</si>
  <si>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</si>
  <si>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</si>
  <si>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</si>
  <si>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</si>
  <si>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</si>
  <si>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</si>
  <si>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</si>
  <si>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</si>
  <si>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</si>
  <si>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</si>
  <si>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</si>
  <si>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</si>
  <si>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</si>
  <si>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</si>
  <si>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</si>
  <si>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</si>
  <si>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</si>
  <si>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</si>
  <si>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</si>
  <si>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</si>
  <si>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</si>
  <si>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</si>
  <si>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</si>
  <si>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</si>
  <si>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</si>
  <si>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</si>
  <si>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</si>
  <si>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</si>
  <si>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</si>
  <si>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</si>
  <si>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</si>
  <si>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</si>
  <si>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</si>
  <si>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</si>
  <si>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</si>
  <si>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</si>
  <si>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</si>
  <si>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</si>
  <si>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</si>
  <si>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</si>
  <si>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</si>
  <si>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</si>
  <si>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</si>
  <si>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</si>
  <si>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</si>
  <si>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</si>
  <si>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</si>
  <si>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</si>
  <si>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</si>
  <si>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</si>
  <si>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</si>
  <si>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</si>
  <si>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</si>
  <si>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</si>
  <si>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</si>
  <si>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</si>
  <si>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</si>
  <si>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</si>
  <si>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</si>
  <si>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</si>
  <si>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</si>
  <si>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</si>
  <si>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</si>
  <si>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</si>
  <si>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</si>
  <si>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</si>
  <si>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</si>
  <si>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</si>
  <si>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</si>
  <si>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</si>
  <si>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</si>
  <si>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</si>
  <si>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</si>
  <si>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</si>
  <si>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</si>
  <si>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</si>
  <si>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</si>
  <si>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</si>
  <si>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</si>
  <si>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</si>
  <si>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</si>
  <si>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</si>
  <si>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</si>
  <si>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</si>
  <si>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</si>
  <si>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</si>
  <si>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</si>
  <si>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</si>
  <si>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</si>
  <si>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</si>
  <si>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</si>
  <si>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</si>
  <si>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</si>
  <si>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</si>
  <si>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</si>
  <si>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</si>
  <si>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</si>
  <si>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</si>
  <si>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</si>
  <si>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</si>
  <si>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</si>
  <si>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</si>
  <si>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</si>
  <si>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</si>
  <si>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</si>
  <si>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</si>
  <si>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</si>
  <si>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</si>
  <si>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</si>
  <si>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</si>
  <si>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</si>
  <si>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</si>
  <si>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</si>
  <si>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</si>
  <si>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</si>
  <si>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</si>
  <si>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</si>
  <si>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</si>
  <si>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</si>
  <si>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</si>
  <si>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</si>
  <si>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</si>
  <si>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</si>
  <si>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</si>
  <si>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</si>
  <si>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</si>
  <si>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</si>
  <si>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</si>
  <si>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</si>
  <si>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</si>
  <si>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</si>
  <si>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</si>
  <si>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</si>
  <si>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</si>
  <si>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</si>
  <si>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</si>
  <si>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</si>
  <si>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</si>
  <si>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</si>
  <si>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</si>
  <si>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</si>
  <si>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</si>
  <si>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</si>
  <si>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</si>
  <si>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</si>
  <si>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</si>
  <si>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</si>
  <si>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</si>
  <si>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</si>
  <si>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</si>
  <si>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</si>
  <si>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</si>
  <si>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</si>
  <si>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</si>
  <si>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</si>
  <si>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</si>
  <si>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</si>
  <si>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</si>
  <si>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</si>
  <si>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</si>
  <si>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</si>
  <si>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</si>
  <si>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</si>
  <si>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</si>
  <si>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</si>
  <si>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</si>
  <si>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</si>
  <si>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</si>
  <si>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</si>
  <si>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</si>
  <si>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</si>
  <si>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</si>
  <si>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</si>
  <si>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</si>
  <si>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</si>
  <si>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</si>
  <si>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</si>
  <si>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</si>
  <si>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</si>
  <si>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</si>
  <si>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</si>
  <si>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</si>
  <si>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</si>
  <si>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</si>
  <si>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</si>
  <si>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</si>
  <si>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</si>
  <si>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</si>
  <si>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</si>
  <si>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</si>
  <si>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</si>
  <si>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</si>
  <si>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</si>
  <si>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</si>
  <si>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</si>
  <si>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</si>
  <si>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</si>
  <si>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</si>
  <si>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</si>
  <si>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</si>
  <si>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</si>
  <si>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</si>
  <si>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</si>
  <si>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</si>
  <si>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</si>
  <si>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</si>
  <si>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</si>
  <si>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</si>
  <si>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</si>
  <si>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</si>
  <si>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</si>
  <si>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</si>
  <si>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</si>
  <si>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</si>
  <si>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</si>
  <si>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</si>
  <si>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</si>
  <si>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</si>
  <si>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</si>
  <si>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</si>
  <si>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</si>
  <si>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</si>
  <si>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</si>
  <si>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</si>
  <si>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</si>
  <si>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</si>
  <si>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</si>
  <si>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</si>
  <si>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</si>
  <si>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</si>
  <si>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</si>
  <si>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</si>
  <si>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</si>
  <si>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</si>
  <si>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</si>
  <si>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</si>
  <si>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</si>
  <si>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</si>
  <si>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</si>
  <si>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</si>
  <si>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</si>
  <si>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</si>
  <si>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</si>
  <si>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</si>
  <si>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</si>
  <si>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</si>
  <si>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</si>
  <si>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</si>
  <si>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</si>
  <si>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</si>
  <si>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</si>
  <si>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</si>
  <si>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</si>
  <si>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</si>
  <si>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</si>
  <si>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</si>
  <si>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</si>
  <si>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</si>
  <si>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</si>
  <si>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</si>
  <si>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</si>
  <si>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</si>
  <si>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</si>
  <si>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</si>
  <si>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</si>
  <si>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</si>
  <si>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</si>
  <si>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</si>
  <si>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</si>
  <si>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</si>
  <si>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</si>
  <si>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</si>
  <si>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</si>
  <si>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</si>
  <si>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</si>
  <si>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</si>
  <si>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</si>
  <si>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</si>
  <si>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</si>
  <si>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</si>
  <si>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</si>
  <si>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</si>
  <si>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</si>
  <si>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</si>
  <si>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</si>
  <si>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</si>
  <si>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</si>
  <si>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</si>
  <si>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</si>
  <si>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</si>
  <si>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</si>
  <si>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</si>
  <si>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</si>
  <si>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</si>
  <si>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</si>
  <si>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</si>
  <si>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</si>
  <si>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</si>
  <si>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</si>
  <si>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</si>
  <si>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</si>
  <si>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</si>
  <si>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</si>
  <si>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</si>
  <si>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</si>
  <si>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</si>
  <si>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</si>
  <si>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</si>
  <si>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</si>
  <si>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</si>
  <si>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</si>
  <si>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</si>
  <si>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</si>
  <si>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</si>
  <si>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</si>
  <si>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</si>
  <si>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</si>
  <si>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</si>
  <si>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</si>
  <si>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</si>
  <si>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</si>
  <si>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</si>
  <si>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</si>
  <si>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</si>
  <si>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</si>
  <si>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</si>
  <si>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</si>
  <si>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</si>
  <si>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</si>
  <si>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</si>
  <si>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</si>
  <si>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</si>
  <si>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</si>
  <si>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</si>
  <si>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</si>
  <si>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</si>
  <si>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</si>
  <si>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</si>
  <si>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</si>
  <si>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</si>
  <si>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</si>
  <si>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</si>
  <si>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</si>
  <si>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</si>
  <si>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</si>
  <si>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</si>
  <si>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</si>
  <si>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</si>
  <si>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</si>
  <si>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</si>
  <si>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</si>
  <si>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</si>
  <si>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</si>
  <si>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</si>
  <si>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</si>
  <si>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</si>
  <si>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</si>
  <si>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</si>
  <si>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</si>
  <si>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</si>
  <si>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</si>
  <si>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</si>
  <si>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</si>
  <si>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</si>
  <si>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</si>
  <si>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</si>
  <si>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</si>
  <si>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</si>
  <si>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</si>
  <si>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</si>
  <si>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</si>
  <si>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</si>
  <si>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</si>
  <si>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</si>
  <si>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</si>
  <si>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</si>
  <si>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</si>
  <si>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</si>
  <si>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</si>
  <si>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</si>
  <si>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</si>
  <si>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</si>
  <si>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</si>
  <si>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</si>
  <si>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</si>
  <si>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</si>
  <si>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</si>
  <si>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</si>
  <si>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</si>
  <si>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</si>
  <si>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</si>
  <si>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</si>
  <si>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</si>
  <si>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</si>
  <si>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</si>
  <si>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</si>
  <si>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</si>
  <si>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</si>
  <si>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</si>
  <si>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</si>
  <si>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</si>
  <si>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</si>
  <si>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</si>
  <si>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</si>
  <si>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</si>
  <si>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</si>
  <si>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</si>
  <si>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</si>
  <si>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</si>
  <si>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</si>
  <si>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</si>
  <si>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</si>
  <si>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</si>
  <si>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</si>
  <si>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</si>
  <si>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</si>
  <si>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</si>
  <si>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</si>
  <si>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</si>
  <si>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</si>
  <si>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</si>
  <si>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</si>
  <si>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</si>
  <si>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</si>
  <si>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</si>
  <si>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</si>
  <si>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</si>
  <si>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</si>
  <si>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</si>
  <si>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</si>
  <si>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</si>
  <si>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</si>
  <si>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</si>
  <si>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</si>
  <si>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</si>
  <si>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</si>
  <si>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</si>
  <si>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</si>
  <si>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</si>
  <si>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</si>
  <si>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</si>
  <si>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</si>
  <si>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</si>
  <si>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</si>
  <si>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</si>
  <si>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</si>
  <si>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</si>
  <si>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</si>
  <si>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</si>
  <si>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</si>
  <si>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</si>
  <si>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</si>
  <si>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</si>
  <si>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</si>
  <si>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</si>
  <si>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</si>
  <si>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</si>
  <si>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</si>
  <si>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</si>
  <si>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</si>
  <si>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</si>
  <si>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</si>
  <si>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</si>
  <si>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</si>
  <si>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</si>
  <si>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</si>
  <si>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</si>
  <si>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</si>
  <si>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</si>
  <si>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</si>
  <si>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</si>
  <si>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</si>
  <si>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</si>
  <si>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</si>
  <si>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</si>
  <si>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</si>
  <si>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</si>
  <si>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</si>
  <si>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</si>
  <si>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</si>
  <si>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</si>
  <si>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</si>
  <si>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</si>
  <si>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</si>
  <si>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</si>
  <si>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</si>
  <si>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</si>
  <si>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</si>
  <si>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</si>
  <si>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</si>
  <si>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</si>
  <si>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</si>
  <si>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</si>
  <si>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</si>
  <si>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</si>
  <si>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</si>
  <si>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</si>
  <si>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</si>
  <si>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</si>
  <si>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</si>
  <si>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</si>
  <si>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</si>
  <si>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</si>
  <si>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</si>
  <si>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</si>
  <si>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</si>
  <si>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</si>
  <si>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</si>
  <si>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</si>
  <si>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</si>
  <si>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</si>
  <si>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</si>
  <si>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</si>
  <si>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</si>
  <si>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</si>
  <si>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</si>
  <si>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</si>
  <si>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</si>
  <si>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</si>
  <si>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</si>
  <si>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</si>
  <si>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</si>
  <si>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</si>
  <si>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</si>
  <si>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</si>
  <si>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</si>
  <si>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</si>
  <si>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</si>
  <si>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</si>
  <si>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</si>
  <si>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</si>
  <si>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</si>
  <si>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</si>
  <si>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</si>
  <si>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</si>
  <si>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</si>
  <si>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</si>
  <si>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</si>
  <si>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</si>
  <si>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</si>
  <si>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</si>
  <si>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</si>
  <si>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</si>
  <si>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</si>
  <si>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</si>
  <si>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</si>
  <si>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</si>
  <si>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</si>
  <si>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</si>
  <si>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</si>
  <si>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</si>
  <si>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</si>
  <si>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</si>
  <si>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</si>
  <si>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</si>
  <si>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</si>
  <si>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</si>
  <si>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</si>
  <si>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</si>
  <si>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</si>
  <si>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</si>
  <si>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</si>
  <si>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</si>
  <si>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</si>
  <si>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</si>
  <si>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</si>
  <si>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</si>
  <si>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</si>
  <si>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</si>
  <si>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</si>
  <si>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</si>
  <si>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</si>
  <si>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</si>
  <si>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</si>
  <si>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</si>
  <si>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</si>
  <si>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</si>
  <si>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</si>
  <si>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</si>
  <si>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</si>
  <si>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</si>
  <si>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</si>
  <si>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</si>
  <si>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</si>
  <si>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</si>
  <si>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</si>
  <si>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</si>
  <si>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</si>
  <si>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</si>
  <si>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</si>
  <si>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</si>
  <si>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</si>
  <si>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</si>
  <si>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</si>
  <si>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</si>
  <si>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</si>
  <si>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</si>
  <si>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</si>
  <si>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</si>
  <si>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</si>
  <si>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</si>
  <si>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</si>
  <si>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</si>
  <si>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</si>
  <si>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</si>
  <si>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</si>
  <si>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</si>
  <si>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</si>
  <si>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</si>
  <si>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</si>
  <si>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</si>
  <si>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</si>
  <si>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</si>
  <si>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</si>
  <si>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</si>
  <si>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</si>
  <si>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</si>
  <si>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</si>
  <si>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</si>
  <si>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</si>
  <si>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</si>
  <si>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</si>
  <si>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</si>
  <si>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</si>
  <si>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</si>
  <si>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</si>
  <si>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</si>
  <si>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</si>
  <si>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</si>
  <si>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</si>
  <si>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</si>
  <si>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</si>
  <si>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</si>
  <si>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</si>
  <si>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</si>
  <si>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</si>
  <si>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</si>
  <si>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</si>
  <si>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</si>
  <si>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</si>
  <si>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</si>
  <si>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</si>
  <si>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</si>
  <si>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</si>
  <si>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</si>
  <si>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</si>
  <si>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</si>
  <si>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</si>
  <si>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</si>
  <si>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</si>
  <si>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</si>
  <si>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</si>
  <si>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</si>
  <si>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</si>
  <si>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</si>
  <si>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</si>
  <si>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</si>
  <si>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</si>
  <si>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</si>
  <si>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</si>
  <si>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</si>
  <si>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</si>
  <si>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</si>
  <si>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</si>
  <si>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</si>
  <si>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</si>
  <si>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</si>
  <si>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</si>
  <si>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</si>
  <si>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</si>
  <si>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</si>
  <si>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</si>
  <si>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</si>
  <si>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</si>
  <si>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</si>
  <si>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</si>
  <si>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</si>
  <si>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</si>
  <si>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</si>
  <si>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</si>
  <si>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</si>
  <si>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</si>
  <si>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</si>
  <si>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</si>
  <si>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</si>
  <si>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</si>
  <si>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</si>
  <si>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</si>
  <si>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</si>
  <si>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</si>
  <si>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</si>
  <si>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</si>
  <si>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</si>
  <si>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</si>
  <si>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</si>
  <si>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</si>
  <si>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</si>
  <si>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</si>
  <si>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</si>
  <si>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</si>
  <si>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</si>
  <si>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</si>
  <si>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</si>
  <si>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</si>
  <si>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</si>
  <si>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</si>
  <si>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</si>
  <si>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</si>
  <si>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</si>
  <si>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</si>
  <si>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</si>
  <si>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</si>
  <si>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</si>
  <si>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</si>
  <si>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</si>
  <si>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</si>
  <si>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</si>
  <si>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</si>
  <si>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</si>
  <si>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</si>
  <si>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</si>
  <si>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</si>
  <si>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</si>
  <si>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</si>
  <si>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</si>
  <si>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</si>
  <si>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</si>
  <si>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</si>
  <si>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</si>
  <si>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</si>
  <si>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</si>
  <si>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</si>
  <si>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</si>
  <si>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</si>
  <si>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</si>
  <si>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</si>
  <si>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</si>
  <si>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</si>
  <si>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</si>
  <si>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</si>
  <si>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</si>
  <si>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</si>
  <si>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</si>
  <si>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</si>
  <si>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</si>
  <si>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</si>
  <si>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</si>
  <si>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</si>
  <si>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</si>
  <si>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</si>
  <si>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</si>
  <si>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</si>
  <si>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</si>
  <si>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</si>
  <si>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</si>
  <si>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</si>
  <si>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</si>
  <si>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</si>
  <si>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</si>
  <si>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</si>
  <si>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</si>
  <si>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</si>
  <si>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</si>
  <si>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</si>
  <si>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</si>
  <si>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</si>
  <si>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</si>
  <si>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</si>
  <si>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</si>
  <si>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</si>
  <si>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</si>
  <si>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</si>
  <si>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</si>
  <si>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</si>
  <si>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</si>
  <si>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</si>
  <si>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</si>
  <si>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</si>
  <si>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</si>
  <si>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</si>
  <si>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</si>
  <si>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</si>
  <si>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</si>
  <si>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</si>
  <si>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</si>
  <si>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</si>
  <si>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</si>
  <si>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</si>
  <si>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</si>
  <si>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</si>
  <si>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</si>
  <si>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</si>
  <si>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</si>
  <si>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</si>
  <si>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</si>
  <si>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</si>
  <si>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</si>
  <si>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</si>
  <si>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</si>
  <si>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</si>
  <si>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</si>
  <si>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</si>
  <si>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</si>
  <si>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</si>
  <si>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</si>
  <si>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</si>
  <si>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</si>
  <si>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</si>
  <si>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</si>
  <si>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</si>
  <si>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</si>
  <si>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</si>
  <si>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</si>
  <si>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</si>
  <si>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</si>
  <si>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</si>
  <si>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</si>
  <si>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</si>
  <si>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</si>
  <si>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</si>
  <si>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</si>
  <si>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</si>
  <si>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</si>
  <si>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</si>
  <si>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</si>
  <si>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</si>
  <si>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</si>
  <si>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</si>
  <si>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</si>
  <si>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</si>
  <si>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</si>
  <si>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</si>
  <si>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</si>
  <si>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</si>
  <si>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</si>
  <si>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</si>
  <si>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</si>
  <si>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</si>
  <si>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</si>
  <si>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</si>
  <si>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</si>
  <si>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</si>
  <si>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</si>
  <si>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</si>
  <si>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</si>
  <si>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</si>
  <si>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</si>
  <si>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</si>
  <si>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</si>
  <si>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</si>
  <si>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</si>
  <si>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</si>
  <si>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</si>
  <si>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</si>
  <si>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</si>
  <si>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</si>
  <si>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</si>
  <si>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</si>
  <si>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</si>
  <si>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</si>
  <si>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</si>
  <si>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</si>
  <si>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</si>
  <si>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</si>
  <si>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</si>
  <si>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</si>
  <si>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</si>
  <si>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</si>
  <si>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</si>
  <si>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</si>
  <si>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</si>
  <si>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</si>
  <si>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</si>
  <si>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</si>
  <si>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</si>
  <si>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</si>
  <si>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</si>
  <si>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</si>
  <si>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</si>
  <si>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</si>
  <si>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</si>
  <si>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</si>
  <si>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</si>
  <si>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</si>
  <si>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</si>
  <si>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</si>
  <si>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</si>
  <si>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</si>
  <si>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</si>
  <si>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</si>
  <si>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</si>
  <si>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</si>
  <si>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</si>
  <si>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</si>
  <si>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</si>
  <si>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</si>
  <si>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</si>
  <si>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</si>
  <si>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</si>
  <si>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</si>
  <si>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</si>
  <si>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</si>
  <si>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</si>
  <si>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</si>
  <si>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</si>
  <si>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</si>
  <si>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</si>
  <si>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</si>
  <si>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</si>
  <si>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</si>
  <si>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</si>
  <si>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</si>
  <si>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</si>
  <si>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</si>
  <si>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</si>
  <si>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</si>
  <si>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</si>
  <si>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</si>
  <si>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</si>
  <si>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</si>
  <si>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</si>
  <si>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</si>
  <si>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</si>
  <si>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</si>
  <si>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</si>
  <si>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</si>
  <si>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</si>
  <si>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</si>
  <si>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</si>
  <si>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</si>
  <si>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</si>
  <si>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</si>
  <si>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</si>
  <si>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</si>
  <si>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</si>
  <si>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</si>
  <si>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</si>
  <si>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</si>
  <si>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</si>
  <si>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</si>
  <si>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</si>
  <si>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</si>
  <si>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</si>
  <si>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</si>
  <si>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</si>
  <si>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</si>
  <si>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</si>
  <si>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</si>
  <si>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</si>
  <si>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</si>
  <si>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</si>
  <si>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</si>
  <si>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</si>
  <si>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</si>
  <si>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</si>
  <si>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</si>
  <si>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</si>
  <si>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</si>
  <si>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</si>
  <si>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</si>
  <si>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</si>
  <si>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</si>
  <si>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</si>
  <si>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</si>
  <si>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</si>
  <si>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</si>
  <si>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</si>
  <si>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</si>
  <si>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</si>
  <si>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</si>
  <si>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</si>
  <si>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</si>
  <si>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</si>
  <si>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</si>
  <si>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</si>
  <si>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</si>
  <si>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</si>
  <si>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</si>
  <si>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</si>
  <si>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</si>
  <si>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</si>
  <si>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</si>
  <si>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</si>
  <si>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</si>
  <si>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</si>
  <si>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</si>
  <si>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</si>
  <si>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</si>
  <si>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</si>
  <si>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</si>
  <si>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</si>
  <si>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</si>
  <si>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</si>
  <si>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</si>
  <si>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</si>
  <si>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</si>
  <si>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</si>
  <si>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</si>
  <si>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</si>
  <si>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</si>
  <si>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</si>
  <si>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</si>
  <si>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</si>
  <si>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</si>
  <si>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</si>
  <si>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</si>
  <si>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</si>
  <si>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</si>
  <si>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</si>
  <si>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</si>
  <si>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</si>
  <si>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</si>
  <si>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</si>
  <si>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</si>
  <si>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</si>
  <si>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</si>
  <si>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</si>
  <si>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</si>
  <si>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</si>
  <si>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</si>
  <si>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</si>
  <si>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</si>
  <si>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</si>
  <si>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</si>
  <si>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</si>
  <si>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</si>
  <si>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</si>
  <si>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</si>
  <si>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</si>
  <si>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</si>
  <si>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</si>
  <si>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</si>
  <si>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</si>
  <si>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</si>
  <si>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</si>
  <si>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</si>
  <si>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</si>
  <si>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</si>
  <si>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</si>
  <si>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</si>
  <si>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</si>
  <si>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</si>
  <si>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</si>
  <si>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</si>
  <si>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</si>
  <si>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</si>
  <si>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</si>
  <si>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</si>
  <si>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</si>
  <si>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</si>
  <si>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</si>
  <si>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</si>
  <si>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</si>
  <si>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</si>
  <si>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</si>
  <si>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</si>
  <si>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</si>
  <si>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</si>
  <si>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</si>
  <si>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</si>
  <si>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</si>
  <si>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</si>
  <si>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</si>
  <si>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</si>
  <si>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</si>
  <si>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</si>
  <si>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</si>
  <si>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</si>
  <si>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</si>
  <si>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</si>
  <si>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</si>
  <si>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</si>
  <si>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</si>
  <si>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</si>
  <si>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</si>
  <si>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</si>
  <si>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</si>
  <si>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</si>
  <si>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</si>
  <si>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</si>
  <si>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</si>
  <si>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</si>
  <si>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</si>
  <si>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</si>
  <si>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</si>
  <si>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</si>
  <si>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</si>
  <si>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</si>
  <si>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</si>
  <si>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</si>
  <si>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</si>
  <si>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</si>
  <si>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</si>
  <si>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</si>
  <si>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</si>
  <si>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</si>
  <si>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</si>
  <si>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</si>
  <si>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</si>
  <si>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</si>
  <si>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</si>
  <si>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</si>
  <si>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</si>
  <si>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</si>
  <si>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</si>
  <si>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</si>
  <si>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</si>
  <si>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</si>
  <si>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</si>
  <si>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</si>
  <si>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</si>
  <si>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</si>
  <si>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</si>
  <si>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</si>
  <si>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</si>
  <si>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</si>
  <si>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</si>
  <si>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</si>
  <si>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</si>
  <si>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</si>
  <si>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</si>
  <si>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</si>
  <si>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</si>
  <si>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</si>
  <si>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</si>
  <si>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</si>
  <si>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</si>
  <si>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</si>
  <si>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</si>
  <si>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</si>
  <si>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</si>
  <si>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</si>
  <si>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</si>
  <si>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</si>
  <si>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</si>
  <si>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</si>
  <si>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</si>
  <si>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</si>
  <si>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</si>
  <si>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</si>
  <si>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</si>
  <si>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</si>
  <si>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</si>
  <si>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</si>
  <si>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</si>
  <si>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</si>
  <si>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</si>
  <si>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</si>
  <si>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</si>
  <si>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</si>
  <si>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</si>
  <si>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</si>
  <si>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</si>
  <si>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</si>
  <si>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</si>
  <si>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</si>
  <si>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</si>
  <si>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</si>
  <si>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</si>
  <si>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</si>
  <si>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</si>
  <si>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</si>
  <si>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</si>
  <si>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</si>
  <si>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</si>
  <si>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</si>
  <si>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</si>
  <si>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</si>
  <si>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</si>
  <si>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</si>
  <si>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</si>
  <si>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</si>
  <si>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</si>
  <si>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</si>
  <si>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</si>
  <si>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</si>
  <si>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</si>
  <si>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</si>
  <si>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</si>
  <si>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</si>
  <si>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</si>
  <si>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</si>
  <si>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</si>
  <si>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</si>
  <si>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</si>
  <si>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</si>
  <si>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</si>
  <si>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</si>
  <si>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</si>
  <si>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</si>
  <si>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</si>
  <si>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</si>
  <si>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</si>
  <si>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</si>
  <si>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</si>
  <si>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</si>
  <si>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</si>
  <si>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</si>
  <si>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</si>
  <si>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</si>
  <si>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</si>
  <si>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</si>
  <si>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</si>
  <si>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</si>
  <si>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</si>
  <si>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</si>
  <si>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</si>
  <si>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</si>
  <si>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</si>
  <si>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</si>
  <si>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</si>
  <si>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</si>
  <si>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</si>
  <si>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</si>
  <si>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</si>
  <si>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</si>
  <si>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</si>
  <si>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</si>
  <si>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</si>
  <si>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</si>
  <si>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</si>
  <si>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</si>
  <si>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</si>
  <si>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</si>
  <si>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</si>
  <si>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</si>
  <si>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</si>
  <si>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</si>
  <si>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</si>
  <si>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</si>
  <si>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</si>
  <si>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</si>
  <si>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</si>
  <si>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</si>
  <si>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</si>
  <si>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</si>
  <si>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</si>
  <si>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</si>
  <si>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</si>
  <si>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</si>
  <si>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</si>
  <si>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</si>
  <si>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</si>
  <si>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</si>
  <si>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</si>
  <si>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</si>
  <si>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</si>
  <si>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</si>
  <si>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</si>
  <si>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</si>
  <si>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</si>
  <si>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</si>
  <si>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</si>
  <si>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</si>
  <si>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</si>
  <si>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</si>
  <si>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</si>
  <si>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</si>
  <si>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</si>
  <si>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</si>
  <si>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</si>
  <si>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</si>
  <si>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</si>
  <si>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</si>
  <si>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</si>
  <si>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</si>
  <si>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</si>
  <si>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</si>
  <si>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</si>
  <si>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</si>
  <si>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</si>
  <si>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</si>
  <si>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</si>
  <si>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</si>
  <si>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</si>
  <si>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</si>
  <si>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</si>
  <si>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</si>
  <si>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</si>
  <si>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</si>
  <si>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</si>
  <si>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</si>
  <si>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</si>
  <si>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</si>
  <si>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</si>
  <si>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</si>
  <si>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</si>
  <si>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</si>
  <si>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</si>
  <si>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</si>
  <si>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</si>
  <si>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</si>
  <si>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</si>
  <si>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</si>
  <si>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</si>
  <si>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</si>
  <si>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</si>
  <si>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</si>
  <si>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</si>
  <si>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</si>
  <si>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</si>
  <si>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</si>
  <si>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</si>
  <si>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</si>
  <si>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</si>
  <si>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</si>
  <si>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</si>
  <si>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</si>
  <si>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</si>
  <si>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</si>
  <si>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</si>
  <si>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</si>
  <si>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</si>
  <si>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</si>
  <si>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</si>
  <si>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</si>
  <si>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</si>
  <si>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</si>
  <si>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</si>
  <si>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</si>
  <si>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</si>
  <si>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</si>
  <si>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</si>
  <si>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</si>
  <si>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</si>
  <si>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</si>
  <si>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</si>
  <si>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</si>
  <si>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</si>
  <si>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</si>
  <si>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</si>
  <si>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</si>
  <si>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</si>
  <si>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</si>
  <si>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</si>
  <si>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</si>
  <si>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</si>
  <si>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</si>
  <si>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</si>
  <si>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</si>
  <si>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</si>
  <si>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</si>
  <si>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</si>
  <si>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</si>
  <si>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</si>
  <si>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</si>
  <si>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</si>
  <si>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</si>
  <si>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</si>
  <si>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</si>
  <si>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</si>
  <si>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</si>
  <si>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</si>
  <si>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</si>
  <si>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</si>
  <si>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</si>
  <si>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</si>
  <si>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</si>
  <si>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</si>
  <si>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</si>
  <si>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</si>
  <si>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</si>
  <si>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</si>
  <si>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</si>
  <si>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</si>
  <si>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</si>
  <si>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</si>
  <si>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</si>
  <si>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</si>
  <si>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</si>
  <si>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</si>
  <si>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</si>
  <si>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</si>
  <si>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</si>
  <si>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</si>
  <si>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</si>
  <si>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</si>
  <si>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</si>
  <si>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</si>
  <si>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</si>
  <si>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</si>
  <si>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</si>
  <si>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</si>
  <si>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</si>
  <si>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</si>
  <si>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</si>
  <si>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</si>
  <si>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</si>
  <si>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</si>
  <si>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</si>
  <si>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</si>
  <si>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</si>
  <si>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</si>
  <si>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</si>
  <si>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</si>
  <si>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</si>
  <si>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</si>
  <si>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</si>
  <si>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</si>
  <si>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</si>
  <si>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</si>
  <si>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</si>
  <si>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</si>
  <si>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</si>
  <si>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</si>
  <si>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</si>
  <si>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</si>
  <si>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</si>
  <si>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</si>
  <si>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</si>
  <si>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</si>
  <si>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</si>
  <si>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</si>
  <si>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</si>
  <si>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</si>
  <si>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</si>
  <si>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</si>
  <si>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</si>
  <si>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</si>
  <si>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</si>
  <si>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</si>
  <si>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</si>
  <si>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</si>
  <si>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</si>
  <si>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</si>
  <si>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</si>
  <si>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</si>
  <si>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</si>
  <si>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</si>
  <si>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</si>
  <si>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</si>
  <si>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</si>
  <si>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</si>
  <si>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</si>
  <si>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</si>
  <si>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</si>
  <si>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</si>
  <si>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</si>
  <si>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</si>
  <si>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</si>
  <si>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</si>
  <si>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</si>
  <si>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</si>
  <si>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</si>
  <si>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</si>
  <si>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</si>
  <si>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</si>
  <si>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</si>
  <si>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</si>
  <si>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</si>
  <si>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</si>
  <si>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</si>
  <si>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</si>
  <si>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</si>
  <si>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</si>
  <si>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</si>
  <si>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</si>
  <si>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</si>
  <si>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</si>
  <si>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</si>
  <si>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</si>
  <si>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</si>
  <si>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</si>
  <si>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</si>
  <si>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</si>
  <si>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</si>
  <si>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</si>
  <si>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</si>
  <si>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</si>
  <si>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</si>
  <si>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</si>
  <si>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</si>
  <si>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</si>
  <si>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</si>
  <si>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</si>
  <si>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</si>
  <si>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</si>
  <si>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</si>
  <si>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</si>
  <si>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</si>
  <si>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</si>
  <si>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</si>
  <si>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</si>
  <si>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</si>
  <si>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</si>
  <si>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</si>
  <si>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</si>
  <si>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</si>
  <si>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</si>
  <si>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</si>
  <si>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</si>
  <si>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</si>
  <si>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</si>
  <si>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</si>
  <si>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</si>
  <si>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</si>
  <si>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</si>
  <si>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</si>
  <si>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</si>
  <si>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</si>
  <si>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</si>
  <si>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</si>
  <si>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</si>
  <si>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</si>
  <si>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</si>
  <si>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</si>
  <si>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</si>
  <si>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</si>
  <si>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</si>
  <si>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</si>
  <si>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</si>
  <si>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</si>
  <si>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</si>
  <si>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</si>
  <si>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</si>
  <si>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</si>
  <si>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</si>
  <si>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</si>
  <si>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</si>
  <si>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</si>
  <si>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</si>
  <si>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</si>
  <si>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</si>
  <si>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</si>
  <si>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</si>
  <si>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</si>
  <si>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</si>
  <si>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</si>
  <si>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</si>
  <si>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</si>
  <si>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</si>
  <si>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</si>
  <si>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</si>
  <si>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</si>
  <si>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</si>
  <si>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</si>
  <si>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</si>
  <si>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</si>
  <si>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</si>
  <si>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</si>
  <si>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</si>
  <si>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</si>
  <si>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</si>
  <si>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</si>
  <si>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</si>
  <si>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</si>
  <si>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</si>
  <si>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</si>
  <si>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</si>
  <si>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</si>
  <si>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</si>
  <si>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</si>
  <si>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</si>
  <si>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</si>
  <si>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</si>
  <si>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</si>
  <si>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</si>
  <si>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</si>
  <si>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</si>
  <si>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</si>
  <si>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</si>
  <si>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</si>
  <si>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</si>
  <si>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</si>
  <si>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</si>
  <si>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</si>
  <si>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</si>
  <si>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</si>
  <si>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</si>
  <si>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</si>
  <si>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</si>
  <si>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</si>
  <si>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</si>
  <si>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</si>
  <si>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</si>
  <si>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</si>
  <si>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</si>
  <si>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</si>
  <si>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</si>
  <si>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</si>
  <si>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</si>
  <si>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</si>
  <si>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</si>
  <si>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</si>
  <si>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</si>
  <si>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</si>
  <si>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</si>
  <si>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</si>
  <si>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</si>
  <si>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</si>
  <si>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</si>
  <si>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</si>
  <si>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</si>
  <si>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</si>
  <si>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</si>
  <si>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</si>
  <si>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</si>
  <si>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</si>
  <si>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</si>
  <si>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</si>
  <si>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</si>
  <si>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</si>
  <si>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</si>
  <si>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</si>
  <si>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</si>
  <si>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</si>
  <si>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</si>
  <si>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</si>
  <si>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</si>
  <si>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</si>
  <si>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</si>
  <si>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</si>
  <si>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</si>
  <si>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</si>
  <si>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</si>
  <si>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</si>
  <si>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</si>
  <si>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</si>
  <si>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</si>
  <si>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</si>
  <si>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</si>
  <si>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</si>
  <si>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</si>
  <si>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</si>
  <si>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</si>
  <si>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</si>
  <si>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</si>
  <si>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</si>
  <si>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</si>
  <si>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</si>
  <si>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</si>
  <si>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</si>
  <si>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</si>
  <si>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</si>
  <si>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</si>
  <si>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</si>
  <si>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</si>
  <si>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</si>
  <si>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</si>
  <si>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</si>
  <si>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</si>
  <si>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</si>
  <si>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</si>
  <si>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</si>
  <si>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</si>
  <si>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</si>
  <si>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</si>
  <si>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</si>
  <si>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</si>
  <si>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</si>
  <si>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</si>
  <si>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</si>
  <si>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</si>
  <si>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</si>
  <si>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</si>
  <si>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</si>
  <si>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</si>
  <si>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</si>
  <si>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</si>
  <si>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</si>
  <si>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</si>
  <si>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</si>
  <si>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</si>
  <si>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</si>
  <si>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</si>
  <si>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</si>
  <si>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</si>
  <si>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</si>
  <si>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</si>
  <si>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</si>
  <si>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</si>
  <si>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</si>
  <si>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</si>
  <si>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</si>
  <si>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</si>
  <si>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</si>
  <si>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</si>
  <si>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</si>
  <si>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</si>
  <si>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</si>
  <si>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</si>
  <si>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</si>
  <si>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</si>
  <si>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</si>
  <si>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</si>
  <si>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</si>
  <si>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</si>
  <si>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</si>
  <si>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</si>
  <si>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</si>
  <si>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</si>
  <si>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</si>
  <si>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</si>
  <si>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</si>
  <si>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</si>
  <si>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</si>
  <si>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</si>
  <si>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</si>
  <si>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</si>
  <si>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</si>
  <si>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</si>
  <si>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</si>
  <si>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</si>
  <si>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</si>
  <si>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</si>
  <si>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</si>
  <si>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</si>
  <si>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</si>
  <si>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</si>
  <si>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</si>
  <si>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</si>
  <si>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</si>
  <si>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</si>
  <si>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</si>
  <si>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</si>
  <si>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</si>
  <si>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</si>
  <si>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</si>
  <si>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</si>
  <si>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</si>
  <si>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</si>
  <si>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</si>
  <si>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</si>
  <si>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</si>
  <si>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</si>
  <si>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</si>
  <si>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</si>
  <si>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</si>
  <si>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</si>
  <si>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</si>
  <si>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</si>
  <si>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</si>
  <si>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</si>
  <si>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</si>
  <si>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</si>
  <si>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</si>
  <si>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</si>
  <si>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</si>
  <si>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</si>
  <si>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</si>
  <si>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</si>
  <si>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</si>
  <si>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</si>
  <si>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</si>
  <si>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</si>
  <si>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</si>
  <si>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</si>
  <si>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</si>
  <si>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</si>
  <si>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</si>
  <si>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</si>
  <si>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</si>
  <si>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</si>
  <si>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</si>
  <si>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</si>
  <si>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</si>
  <si>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</si>
  <si>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</si>
  <si>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</si>
  <si>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</si>
  <si>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</si>
  <si>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</si>
  <si>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</si>
  <si>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</si>
  <si>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</si>
  <si>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</si>
  <si>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</si>
  <si>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</si>
  <si>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</si>
  <si>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</si>
  <si>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</si>
  <si>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</si>
  <si>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</si>
  <si>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</si>
  <si>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</si>
  <si>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</si>
  <si>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</si>
  <si>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</si>
  <si>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</si>
  <si>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</si>
  <si>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</si>
  <si>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</si>
  <si>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</si>
  <si>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</si>
  <si>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</si>
  <si>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</si>
  <si>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</si>
  <si>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</si>
  <si>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</si>
  <si>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</si>
  <si>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</si>
  <si>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</si>
  <si>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</si>
  <si>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</si>
  <si>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</si>
  <si>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</si>
  <si>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</si>
  <si>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</si>
  <si>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</si>
  <si>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</si>
  <si>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</si>
  <si>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</si>
  <si>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</si>
  <si>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</si>
  <si>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</si>
  <si>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</si>
  <si>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</si>
  <si>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</si>
  <si>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</si>
  <si>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</si>
  <si>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</si>
  <si>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</si>
  <si>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</si>
  <si>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</si>
  <si>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</si>
  <si>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</si>
  <si>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</si>
  <si>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</si>
  <si>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</si>
  <si>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</si>
  <si>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</si>
  <si>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</si>
  <si>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</si>
  <si>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</si>
  <si>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</si>
  <si>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</si>
  <si>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</si>
  <si>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</si>
  <si>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</si>
  <si>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</si>
  <si>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</si>
  <si>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</si>
  <si>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</si>
  <si>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</si>
  <si>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</si>
  <si>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</si>
  <si>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</si>
  <si>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</si>
  <si>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</si>
  <si>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</si>
  <si>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</si>
  <si>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</si>
  <si>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</si>
  <si>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</si>
  <si>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</si>
  <si>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</si>
  <si>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</si>
  <si>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</si>
  <si>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</si>
  <si>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</si>
  <si>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</si>
  <si>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</si>
  <si>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</si>
  <si>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</si>
  <si>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</si>
  <si>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</si>
  <si>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</si>
  <si>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</si>
  <si>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</si>
  <si>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</si>
  <si>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</si>
  <si>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</si>
  <si>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</si>
  <si>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</si>
  <si>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</si>
  <si>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</si>
  <si>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</si>
  <si>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</si>
  <si>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</si>
  <si>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</si>
  <si>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</si>
  <si>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</si>
  <si>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</si>
  <si>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</si>
  <si>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</si>
  <si>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</si>
  <si>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</si>
  <si>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</si>
  <si>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</si>
  <si>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</si>
  <si>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</si>
  <si>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</si>
  <si>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</si>
  <si>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</si>
  <si>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</si>
  <si>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</si>
  <si>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</si>
  <si>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</si>
  <si>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</si>
  <si>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</si>
  <si>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</si>
  <si>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</si>
  <si>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</si>
  <si>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</si>
  <si>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</si>
  <si>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</si>
  <si>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</si>
  <si>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</si>
  <si>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</si>
  <si>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</si>
  <si>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</si>
  <si>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</si>
  <si>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</si>
  <si>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</si>
  <si>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</si>
  <si>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</si>
  <si>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</si>
  <si>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</si>
  <si>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</si>
  <si>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</si>
  <si>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</si>
  <si>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</si>
  <si>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</si>
  <si>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</si>
  <si>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</si>
  <si>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</si>
  <si>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</si>
  <si>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</si>
  <si>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</si>
  <si>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</si>
  <si>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</si>
  <si>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</si>
  <si>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</si>
  <si>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</si>
  <si>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</si>
  <si>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</si>
  <si>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</si>
  <si>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</si>
  <si>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</si>
  <si>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</si>
  <si>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</si>
  <si>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</si>
  <si>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</si>
  <si>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</si>
  <si>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</si>
  <si>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</si>
  <si>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</si>
  <si>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</si>
  <si>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</si>
  <si>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</si>
  <si>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</si>
  <si>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</si>
  <si>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</si>
  <si>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</si>
  <si>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</si>
  <si>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</si>
  <si>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</si>
  <si>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</si>
  <si>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</si>
  <si>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</si>
  <si>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</si>
  <si>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</si>
  <si>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</si>
  <si>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</si>
  <si>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</si>
  <si>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</si>
  <si>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</si>
  <si>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</si>
  <si>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</si>
  <si>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</si>
  <si>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</si>
  <si>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</si>
  <si>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</si>
  <si>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</si>
  <si>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</si>
  <si>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</si>
  <si>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</si>
  <si>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</si>
  <si>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</si>
  <si>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</si>
  <si>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</si>
  <si>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</si>
  <si>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</si>
  <si>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</si>
  <si>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</si>
  <si>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</si>
  <si>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</si>
  <si>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</si>
  <si>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</si>
  <si>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</si>
  <si>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</si>
  <si>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</si>
  <si>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</si>
  <si>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</si>
  <si>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</si>
  <si>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</si>
  <si>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</si>
  <si>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</si>
  <si>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</si>
  <si>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</si>
  <si>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</si>
  <si>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</si>
  <si>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</si>
  <si>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</si>
  <si>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</si>
  <si>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</si>
  <si>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</si>
  <si>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</si>
  <si>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</si>
  <si>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</si>
  <si>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</si>
  <si>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</si>
  <si>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</si>
  <si>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</si>
  <si>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</si>
  <si>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</si>
  <si>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</si>
  <si>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</si>
  <si>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</si>
  <si>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</si>
  <si>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</si>
  <si>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</si>
  <si>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</si>
  <si>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</si>
  <si>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</si>
  <si>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</si>
  <si>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</si>
  <si>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</si>
  <si>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</si>
  <si>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</si>
  <si>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</si>
  <si>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</si>
  <si>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</si>
  <si>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</si>
  <si>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</si>
  <si>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</si>
  <si>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</si>
  <si>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</si>
  <si>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</si>
  <si>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</si>
  <si>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</si>
  <si>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</si>
  <si>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</si>
  <si>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</si>
  <si>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</si>
  <si>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</si>
  <si>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</si>
  <si>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</si>
  <si>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</si>
  <si>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</si>
  <si>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</si>
  <si>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</si>
  <si>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</si>
  <si>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</si>
  <si>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</si>
  <si>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</si>
  <si>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</si>
  <si>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</si>
  <si>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</si>
  <si>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</si>
  <si>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</si>
  <si>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</si>
  <si>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</si>
  <si>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</si>
  <si>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</si>
  <si>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</si>
  <si>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</si>
  <si>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</si>
  <si>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</si>
  <si>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</si>
  <si>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</si>
  <si>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</si>
  <si>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</si>
  <si>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</si>
  <si>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</si>
  <si>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</si>
  <si>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</si>
  <si>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</si>
  <si>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</si>
  <si>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</si>
  <si>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</si>
  <si>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</si>
  <si>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</si>
  <si>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</si>
  <si>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</si>
  <si>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</si>
  <si>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</si>
  <si>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</si>
  <si>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</si>
  <si>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</si>
  <si>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</si>
  <si>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</si>
  <si>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</si>
  <si>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</si>
  <si>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</si>
  <si>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</si>
  <si>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</si>
  <si>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</si>
  <si>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</si>
  <si>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</si>
  <si>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</si>
  <si>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</si>
  <si>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</si>
  <si>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</si>
  <si>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</si>
  <si>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</si>
  <si>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</si>
  <si>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</si>
  <si>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</si>
  <si>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</si>
  <si>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</si>
  <si>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</si>
  <si>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</si>
  <si>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</si>
  <si>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</si>
  <si>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</si>
  <si>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</si>
  <si>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</si>
  <si>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</si>
  <si>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</si>
  <si>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</si>
  <si>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</si>
  <si>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</si>
  <si>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</si>
  <si>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</si>
  <si>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</si>
  <si>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</si>
  <si>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</si>
  <si>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</si>
  <si>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</si>
  <si>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</si>
  <si>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</si>
  <si>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</si>
  <si>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</si>
  <si>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</si>
  <si>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</si>
  <si>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</si>
  <si>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</si>
  <si>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</si>
  <si>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</si>
  <si>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</si>
  <si>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</si>
  <si>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</si>
  <si>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</si>
  <si>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</si>
  <si>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</si>
  <si>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</si>
  <si>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</si>
  <si>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</si>
  <si>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</si>
  <si>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</si>
  <si>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</si>
  <si>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</si>
  <si>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</si>
  <si>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</si>
  <si>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</si>
  <si>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</si>
  <si>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</si>
  <si>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</si>
  <si>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</si>
  <si>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</si>
  <si>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</si>
  <si>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</si>
  <si>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</si>
  <si>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</si>
  <si>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</si>
  <si>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</si>
  <si>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</si>
  <si>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</si>
  <si>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</si>
  <si>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</si>
  <si>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</si>
  <si>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</si>
  <si>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</si>
  <si>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</si>
  <si>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</si>
  <si>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</si>
  <si>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</si>
  <si>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</si>
  <si>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</si>
  <si>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</si>
  <si>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</si>
  <si>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</si>
  <si>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</si>
  <si>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</si>
  <si>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</si>
  <si>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</si>
  <si>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</si>
  <si>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</si>
  <si>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</si>
  <si>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</si>
  <si>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</si>
  <si>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</si>
  <si>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</si>
  <si>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</si>
  <si>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</si>
  <si>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</si>
  <si>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</si>
  <si>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</si>
  <si>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</si>
  <si>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</si>
  <si>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</si>
  <si>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</si>
  <si>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</si>
  <si>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</si>
  <si>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</si>
  <si>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</si>
  <si>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</si>
  <si>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</si>
  <si>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</si>
  <si>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</si>
  <si>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</si>
  <si>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</si>
  <si>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</si>
  <si>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</si>
  <si>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</si>
  <si>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</si>
  <si>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</si>
  <si>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</si>
  <si>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</si>
  <si>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</si>
  <si>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</si>
  <si>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</si>
  <si>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</si>
  <si>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</si>
  <si>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</si>
  <si>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</si>
  <si>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</si>
  <si>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</si>
  <si>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</si>
  <si>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</si>
  <si>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</si>
  <si>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</si>
  <si>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</si>
  <si>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</si>
  <si>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</si>
  <si>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</si>
  <si>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</si>
  <si>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</si>
  <si>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</si>
  <si>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</si>
  <si>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</si>
  <si>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</si>
  <si>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</si>
  <si>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</si>
  <si>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</si>
  <si>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</si>
  <si>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</si>
  <si>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</si>
  <si>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</si>
  <si>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</si>
  <si>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</si>
  <si>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</si>
  <si>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</si>
  <si>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</si>
  <si>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</si>
  <si>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</si>
  <si>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</si>
  <si>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</si>
  <si>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</si>
  <si>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</si>
  <si>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</si>
  <si>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</si>
  <si>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</si>
  <si>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</si>
  <si>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</si>
  <si>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</si>
  <si>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</si>
  <si>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</si>
  <si>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</si>
  <si>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</si>
  <si>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</si>
  <si>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</si>
  <si>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</si>
  <si>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</si>
  <si>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</si>
  <si>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</si>
  <si>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</si>
  <si>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</si>
  <si>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</si>
  <si>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</si>
  <si>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</si>
  <si>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</si>
  <si>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</si>
  <si>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</si>
  <si>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</si>
  <si>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</si>
  <si>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</si>
  <si>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</si>
  <si>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</si>
  <si>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</si>
  <si>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</si>
  <si>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</si>
  <si>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</si>
  <si>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</si>
  <si>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</si>
  <si>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</si>
  <si>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</si>
  <si>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</si>
  <si>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</si>
  <si>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</si>
  <si>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</si>
  <si>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</si>
  <si>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</si>
  <si>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</si>
  <si>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</si>
  <si>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</si>
  <si>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</si>
  <si>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</si>
  <si>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</si>
  <si>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</si>
  <si>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</si>
  <si>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</si>
  <si>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</si>
  <si>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</si>
  <si>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</si>
  <si>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</si>
  <si>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</si>
  <si>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</si>
  <si>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</si>
  <si>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</si>
  <si>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</si>
  <si>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</si>
  <si>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</si>
  <si>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</si>
  <si>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</si>
  <si>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</si>
  <si>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</si>
  <si>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</si>
  <si>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</si>
  <si>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</si>
  <si>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</si>
  <si>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</si>
  <si>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</si>
  <si>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</si>
  <si>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</si>
  <si>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</si>
  <si>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</si>
  <si>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</si>
  <si>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</si>
  <si>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</si>
  <si>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</si>
  <si>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</si>
  <si>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</si>
  <si>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</si>
  <si>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</si>
  <si>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</si>
  <si>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</si>
  <si>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</si>
  <si>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</si>
  <si>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</si>
  <si>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</si>
  <si>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</si>
  <si>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</si>
  <si>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</si>
  <si>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</si>
  <si>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</si>
  <si>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</si>
  <si>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</si>
  <si>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</si>
  <si>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</si>
  <si>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</si>
  <si>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</si>
  <si>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</si>
  <si>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</si>
  <si>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</si>
  <si>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</si>
  <si>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</si>
  <si>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</si>
  <si>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</si>
  <si>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</si>
  <si>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</si>
  <si>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</si>
  <si>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</si>
  <si>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</si>
  <si>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</si>
  <si>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</si>
  <si>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</si>
  <si>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</si>
  <si>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</si>
  <si>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</si>
  <si>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</si>
  <si>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</si>
  <si>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</si>
  <si>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</si>
  <si>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</si>
  <si>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</si>
  <si>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</si>
  <si>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</si>
  <si>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</si>
  <si>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</si>
  <si>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</si>
  <si>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</si>
  <si>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</si>
  <si>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</si>
  <si>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</si>
  <si>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</si>
  <si>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</si>
  <si>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</si>
  <si>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</si>
  <si>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</si>
  <si>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</si>
  <si>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</si>
  <si>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</si>
  <si>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</si>
  <si>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</si>
  <si>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</si>
  <si>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</si>
  <si>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</si>
  <si>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</si>
  <si>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</si>
  <si>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</si>
  <si>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</si>
  <si>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</si>
  <si>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</si>
  <si>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</si>
  <si>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</si>
  <si>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</si>
  <si>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</si>
  <si>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</si>
  <si>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</si>
  <si>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</si>
  <si>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</si>
  <si>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</si>
  <si>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</si>
  <si>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</si>
  <si>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</si>
  <si>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</si>
  <si>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</si>
  <si>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</si>
  <si>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</si>
  <si>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</si>
  <si>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</si>
  <si>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</si>
  <si>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</si>
  <si>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</si>
  <si>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</si>
  <si>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</si>
  <si>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</si>
  <si>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</si>
  <si>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</si>
  <si>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</si>
  <si>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</si>
  <si>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</si>
  <si>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</si>
  <si>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</si>
  <si>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</si>
  <si>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</si>
  <si>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</si>
  <si>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</si>
  <si>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</si>
  <si>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</si>
  <si>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</si>
  <si>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</si>
  <si>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</si>
  <si>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</si>
  <si>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</si>
  <si>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</si>
  <si>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</si>
  <si>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</si>
  <si>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</si>
  <si>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</si>
  <si>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</si>
  <si>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</si>
  <si>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</si>
  <si>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</si>
  <si>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</si>
  <si>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</si>
  <si>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</si>
  <si>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</si>
  <si>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</si>
  <si>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</si>
  <si>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</si>
  <si>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</si>
  <si>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</si>
  <si>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</si>
  <si>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</si>
  <si>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</si>
  <si>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</si>
  <si>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</si>
  <si>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</si>
  <si>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</si>
  <si>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</si>
  <si>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</si>
  <si>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</si>
  <si>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</si>
  <si>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</si>
  <si>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</si>
  <si>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</si>
  <si>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</si>
  <si>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</si>
  <si>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</si>
  <si>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</si>
  <si>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</si>
  <si>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</si>
  <si>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</si>
  <si>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</si>
  <si>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</si>
  <si>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</si>
  <si>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</si>
  <si>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</si>
  <si>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</si>
  <si>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</si>
  <si>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</si>
  <si>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</si>
  <si>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</si>
  <si>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</si>
  <si>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</si>
  <si>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</si>
  <si>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</si>
  <si>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</si>
  <si>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</si>
  <si>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</si>
  <si>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</si>
  <si>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</si>
  <si>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</si>
  <si>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</si>
  <si>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</si>
  <si>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</si>
  <si>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</si>
  <si>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</si>
  <si>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</si>
  <si>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</si>
  <si>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</si>
  <si>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</si>
  <si>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</si>
  <si>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</si>
  <si>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</si>
  <si>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</si>
  <si>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</si>
  <si>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</si>
  <si>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</si>
  <si>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</si>
  <si>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</si>
  <si>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</si>
  <si>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</si>
  <si>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</si>
  <si>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</si>
  <si>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</si>
  <si>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</si>
  <si>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</si>
  <si>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</si>
  <si>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</si>
  <si>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</si>
  <si>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</si>
  <si>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</si>
  <si>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</si>
  <si>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</si>
  <si>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</si>
  <si>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</si>
  <si>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</si>
  <si>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</si>
  <si>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</si>
  <si>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</si>
  <si>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</si>
  <si>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</si>
  <si>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</si>
  <si>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</si>
  <si>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</si>
  <si>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</si>
  <si>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</si>
  <si>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</si>
  <si>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</si>
  <si>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</si>
  <si>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</si>
  <si>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</si>
  <si>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</si>
  <si>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</si>
  <si>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</si>
  <si>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</si>
  <si>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</si>
  <si>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</si>
  <si>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</si>
  <si>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</si>
  <si>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</si>
  <si>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</si>
  <si>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</si>
  <si>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</si>
  <si>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</si>
  <si>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</si>
  <si>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</si>
  <si>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</si>
  <si>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</si>
  <si>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</si>
  <si>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</si>
  <si>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</si>
  <si>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</si>
  <si>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</si>
  <si>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</si>
  <si>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</si>
  <si>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</si>
  <si>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</si>
  <si>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</si>
  <si>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</si>
  <si>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</si>
  <si>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</si>
  <si>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</si>
  <si>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</si>
  <si>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</si>
  <si>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</si>
  <si>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</si>
  <si>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</si>
  <si>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</si>
  <si>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</si>
  <si>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</si>
  <si>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</si>
  <si>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</si>
  <si>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</si>
  <si>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</si>
  <si>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</si>
  <si>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</si>
  <si>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</si>
  <si>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</si>
  <si>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</si>
  <si>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</si>
  <si>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</si>
  <si>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</si>
  <si>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</si>
  <si>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</si>
  <si>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</si>
  <si>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</si>
  <si>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</si>
  <si>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</si>
  <si>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</si>
  <si>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</si>
  <si>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</si>
  <si>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</si>
  <si>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</si>
  <si>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</si>
  <si>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</si>
  <si>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</si>
  <si>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</si>
  <si>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</si>
  <si>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</si>
  <si>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</si>
  <si>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</si>
  <si>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</si>
  <si>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</si>
  <si>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</si>
  <si>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</si>
  <si>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</si>
  <si>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</si>
  <si>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</si>
  <si>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</si>
  <si>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</si>
  <si>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</si>
  <si>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</si>
  <si>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</si>
  <si>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</si>
  <si>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</si>
  <si>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</si>
  <si>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</si>
  <si>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</si>
  <si>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</si>
  <si>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</si>
  <si>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</si>
  <si>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</si>
  <si>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</si>
  <si>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</si>
  <si>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</si>
  <si>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</si>
  <si>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</si>
  <si>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</si>
  <si>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</si>
  <si>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</si>
  <si>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</si>
  <si>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</si>
  <si>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</si>
  <si>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</si>
  <si>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</si>
  <si>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</si>
  <si>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</si>
  <si>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</si>
  <si>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</si>
  <si>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</si>
  <si>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</si>
  <si>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</si>
  <si>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</si>
  <si>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</si>
  <si>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</si>
  <si>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</si>
  <si>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</si>
  <si>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</si>
  <si>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</si>
  <si>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</si>
  <si>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</si>
  <si>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</si>
  <si>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</si>
  <si>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</si>
  <si>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</si>
  <si>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</si>
  <si>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</si>
  <si>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</si>
  <si>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</si>
  <si>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</si>
  <si>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</si>
  <si>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</si>
  <si>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</si>
  <si>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</si>
  <si>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</si>
  <si>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</si>
  <si>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</si>
  <si>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</si>
  <si>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</si>
  <si>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</si>
  <si>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</si>
  <si>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</si>
  <si>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</si>
  <si>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</si>
  <si>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</si>
  <si>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</si>
  <si>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</si>
  <si>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</si>
  <si>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</si>
  <si>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</si>
  <si>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</si>
  <si>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</si>
  <si>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</si>
  <si>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</si>
  <si>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</si>
  <si>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</si>
  <si>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</si>
  <si>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</si>
  <si>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</si>
  <si>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</si>
  <si>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</si>
  <si>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</si>
  <si>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</si>
  <si>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</si>
  <si>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</si>
  <si>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</si>
  <si>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</si>
  <si>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</si>
  <si>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</si>
  <si>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</si>
  <si>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</si>
  <si>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</si>
  <si>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</si>
  <si>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</si>
  <si>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</si>
  <si>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</si>
  <si>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</si>
  <si>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</si>
  <si>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</si>
  <si>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</si>
  <si>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</si>
  <si>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</si>
  <si>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</si>
  <si>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</si>
  <si>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</si>
  <si>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</si>
  <si>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</si>
  <si>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</si>
  <si>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</si>
  <si>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</si>
  <si>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</si>
  <si>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</si>
  <si>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</si>
  <si>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</si>
  <si>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</si>
  <si>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</si>
  <si>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</si>
  <si>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</si>
  <si>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</si>
  <si>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</si>
  <si>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</si>
  <si>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</si>
  <si>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</si>
  <si>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</si>
  <si>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</si>
  <si>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</si>
  <si>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</si>
  <si>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</si>
  <si>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</si>
  <si>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</si>
  <si>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</si>
  <si>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</si>
  <si>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</si>
  <si>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</si>
  <si>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</si>
  <si>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</si>
  <si>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</si>
  <si>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</si>
  <si>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</si>
  <si>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</si>
  <si>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</si>
  <si>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</si>
  <si>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</si>
  <si>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</si>
  <si>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</si>
  <si>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</si>
  <si>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</si>
  <si>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</si>
  <si>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</si>
  <si>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</si>
  <si>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</si>
  <si>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</si>
  <si>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</si>
  <si>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</si>
  <si>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</si>
  <si>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</si>
  <si>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</si>
  <si>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</si>
  <si>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</si>
  <si>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</si>
  <si>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</si>
  <si>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</si>
  <si>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</si>
  <si>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</si>
  <si>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</si>
  <si>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</si>
  <si>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</si>
  <si>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</si>
  <si>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</si>
  <si>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</si>
  <si>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</si>
  <si>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</si>
  <si>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</si>
  <si>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</si>
  <si>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</si>
  <si>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</si>
  <si>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</si>
  <si>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</si>
  <si>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</si>
  <si>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</si>
  <si>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</si>
  <si>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</si>
  <si>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</si>
  <si>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</si>
  <si>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</si>
  <si>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</si>
  <si>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</si>
  <si>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</si>
  <si>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</si>
  <si>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</si>
  <si>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</si>
  <si>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</si>
  <si>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</si>
  <si>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</si>
  <si>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</si>
  <si>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</si>
  <si>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</si>
  <si>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</si>
  <si>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</si>
  <si>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</si>
  <si>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</si>
  <si>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</si>
  <si>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</si>
  <si>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</si>
  <si>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</si>
  <si>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</si>
  <si>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</si>
  <si>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</si>
  <si>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</si>
  <si>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</si>
  <si>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</si>
  <si>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</si>
  <si>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</si>
  <si>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</si>
  <si>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</si>
  <si>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</si>
  <si>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</si>
  <si>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</si>
  <si>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</si>
  <si>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</si>
  <si>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</si>
  <si>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</si>
  <si>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</si>
  <si>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</si>
  <si>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</si>
  <si>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</si>
  <si>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</si>
  <si>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</si>
  <si>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</si>
  <si>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</si>
  <si>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</si>
  <si>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</si>
  <si>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</si>
  <si>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</si>
  <si>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</si>
  <si>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</si>
  <si>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</si>
  <si>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</si>
  <si>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</si>
  <si>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</si>
  <si>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</si>
  <si>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</si>
  <si>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</si>
  <si>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</si>
  <si>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</si>
  <si>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</si>
  <si>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</si>
  <si>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</si>
  <si>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</si>
  <si>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</si>
  <si>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</si>
  <si>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</si>
  <si>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</si>
  <si>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</si>
  <si>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</si>
  <si>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</si>
  <si>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</si>
  <si>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</si>
  <si>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</si>
  <si>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</si>
  <si>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</si>
  <si>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</si>
  <si>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</si>
  <si>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</si>
  <si>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</si>
  <si>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</si>
  <si>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</si>
  <si>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</si>
  <si>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</si>
  <si>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</si>
  <si>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</si>
  <si>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</si>
  <si>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</si>
  <si>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</si>
  <si>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</si>
  <si>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</si>
  <si>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</si>
  <si>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</si>
  <si>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</si>
  <si>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</si>
  <si>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</si>
  <si>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</si>
  <si>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</si>
  <si>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</si>
  <si>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</si>
  <si>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</si>
  <si>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</si>
  <si>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</si>
  <si>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</si>
  <si>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</si>
  <si>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</si>
  <si>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</si>
  <si>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</si>
  <si>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</si>
  <si>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</si>
  <si>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</si>
  <si>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</si>
  <si>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</si>
  <si>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</si>
  <si>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</si>
  <si>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</si>
  <si>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</si>
  <si>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</si>
  <si>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</si>
  <si>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</si>
  <si>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</si>
  <si>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</si>
  <si>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</si>
  <si>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</si>
  <si>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</si>
  <si>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</si>
  <si>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</si>
  <si>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</si>
  <si>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</si>
  <si>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</si>
  <si>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</si>
  <si>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</si>
  <si>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</si>
  <si>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</si>
  <si>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</si>
  <si>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</si>
  <si>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</si>
  <si>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</si>
  <si>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</si>
  <si>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</si>
  <si>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</si>
  <si>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</si>
  <si>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</si>
  <si>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</si>
  <si>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</si>
  <si>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</si>
  <si>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</si>
  <si>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</si>
  <si>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</si>
  <si>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</si>
  <si>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</si>
  <si>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</si>
  <si>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</si>
  <si>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</si>
  <si>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</si>
  <si>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</si>
  <si>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</si>
  <si>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</si>
  <si>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</si>
  <si>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</si>
  <si>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</si>
  <si>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</si>
  <si>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</si>
  <si>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</si>
  <si>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</si>
  <si>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</si>
  <si>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</si>
  <si>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</si>
  <si>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</si>
  <si>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</si>
  <si>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</si>
  <si>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</si>
  <si>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</si>
  <si>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</si>
  <si>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</si>
  <si>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</si>
  <si>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</si>
  <si>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</si>
  <si>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</si>
  <si>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</si>
  <si>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</si>
  <si>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</si>
  <si>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</si>
  <si>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</si>
  <si>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</si>
  <si>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</si>
  <si>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</si>
  <si>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</si>
  <si>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</si>
  <si>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</si>
  <si>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</si>
  <si>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</si>
  <si>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</si>
  <si>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</si>
  <si>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</si>
  <si>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</si>
  <si>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</si>
  <si>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</si>
  <si>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</si>
  <si>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</si>
  <si>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</si>
  <si>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</si>
  <si>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</si>
  <si>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</si>
  <si>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</si>
  <si>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</si>
  <si>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</si>
  <si>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</si>
  <si>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</si>
  <si>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</si>
  <si>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</si>
  <si>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</si>
  <si>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</si>
  <si>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</si>
  <si>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</si>
  <si>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</si>
  <si>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</si>
  <si>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</si>
  <si>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</si>
  <si>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</si>
  <si>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</si>
  <si>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</si>
  <si>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</si>
  <si>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</si>
  <si>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</si>
  <si>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</si>
  <si>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</si>
  <si>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</si>
  <si>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</si>
  <si>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</si>
  <si>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</si>
  <si>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</si>
  <si>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</si>
  <si>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</si>
  <si>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</si>
  <si>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</si>
  <si>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</si>
  <si>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</si>
  <si>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</si>
  <si>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</si>
  <si>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</si>
  <si>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</si>
  <si>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</si>
  <si>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</si>
  <si>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</si>
  <si>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</si>
  <si>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</si>
  <si>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</si>
  <si>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</si>
  <si>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</si>
  <si>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</si>
  <si>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</si>
  <si>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</si>
  <si>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</si>
  <si>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</si>
  <si>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</si>
  <si>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</si>
  <si>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</si>
  <si>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</si>
  <si>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</si>
  <si>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</si>
  <si>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</si>
  <si>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</si>
  <si>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</si>
  <si>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</si>
  <si>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</si>
  <si>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</si>
  <si>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</si>
  <si>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</si>
  <si>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</si>
  <si>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</si>
  <si>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</si>
  <si>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</si>
  <si>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</si>
  <si>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</si>
  <si>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</si>
  <si>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</si>
  <si>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</si>
  <si>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</si>
  <si>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</si>
  <si>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</si>
  <si>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</si>
  <si>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</si>
  <si>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</si>
  <si>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</si>
  <si>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</si>
  <si>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</si>
  <si>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</si>
  <si>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</si>
  <si>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</si>
  <si>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</si>
  <si>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</si>
  <si>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</si>
  <si>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</si>
  <si>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</si>
  <si>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</si>
  <si>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</si>
  <si>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</si>
  <si>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</si>
  <si>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</si>
  <si>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</si>
  <si>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</si>
  <si>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</si>
  <si>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</si>
  <si>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</si>
  <si>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</si>
  <si>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</si>
  <si>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</si>
  <si>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</si>
  <si>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</si>
  <si>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</si>
  <si>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</si>
  <si>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</si>
  <si>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</si>
  <si>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</si>
  <si>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</si>
  <si>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</si>
  <si>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</si>
  <si>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</si>
  <si>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</si>
  <si>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</si>
  <si>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</si>
  <si>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</si>
  <si>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</si>
  <si>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</si>
  <si>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</si>
  <si>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</si>
  <si>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</si>
  <si>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</si>
  <si>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</si>
  <si>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</si>
  <si>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</si>
  <si>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</si>
  <si>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</si>
  <si>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</si>
  <si>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</si>
  <si>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</si>
  <si>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</si>
  <si>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</si>
  <si>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</si>
  <si>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</si>
  <si>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</si>
  <si>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</si>
  <si>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</si>
  <si>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</si>
  <si>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</si>
  <si>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</si>
  <si>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</si>
  <si>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</si>
  <si>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</si>
  <si>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</si>
  <si>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</si>
  <si>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</si>
  <si>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</si>
  <si>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</si>
  <si>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</si>
  <si>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</si>
  <si>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</si>
  <si>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</si>
  <si>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</si>
  <si>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</si>
  <si>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</si>
  <si>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</si>
  <si>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</si>
  <si>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</si>
  <si>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</si>
  <si>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</si>
  <si>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</si>
  <si>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</si>
  <si>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</si>
  <si>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</si>
  <si>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</si>
  <si>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</si>
  <si>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</si>
  <si>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</si>
  <si>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</si>
  <si>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</si>
  <si>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</si>
  <si>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</si>
  <si>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</si>
  <si>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</si>
  <si>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</si>
  <si>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</si>
  <si>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</si>
  <si>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</si>
  <si>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</si>
  <si>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</si>
  <si>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</si>
  <si>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</si>
  <si>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</si>
  <si>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</si>
  <si>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</si>
  <si>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</si>
  <si>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</si>
  <si>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</si>
  <si>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</si>
  <si>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</si>
  <si>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</si>
  <si>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</si>
  <si>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</si>
  <si>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</si>
  <si>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</si>
  <si>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</si>
  <si>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</si>
  <si>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</si>
  <si>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</si>
  <si>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</si>
  <si>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</si>
  <si>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</si>
  <si>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</si>
  <si>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</si>
  <si>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</si>
  <si>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</si>
  <si>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</si>
  <si>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</si>
  <si>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</si>
  <si>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</si>
  <si>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</si>
  <si>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</si>
  <si>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</si>
  <si>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</si>
  <si>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</si>
  <si>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</si>
  <si>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</si>
  <si>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</si>
  <si>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</si>
  <si>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</si>
  <si>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</si>
  <si>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</si>
  <si>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</si>
  <si>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</si>
  <si>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</si>
  <si>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</si>
  <si>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</si>
  <si>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</si>
  <si>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</si>
  <si>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</si>
  <si>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</si>
  <si>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</si>
  <si>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</si>
  <si>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</si>
  <si>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</si>
  <si>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</si>
  <si>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</si>
  <si>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</si>
  <si>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</si>
  <si>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</si>
  <si>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</si>
  <si>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</si>
  <si>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</si>
  <si>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</si>
  <si>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</si>
  <si>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</si>
  <si>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</si>
  <si>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</si>
  <si>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</si>
  <si>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</si>
  <si>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</si>
  <si>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</si>
  <si>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</si>
  <si>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</si>
  <si>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</si>
  <si>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</si>
  <si>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</si>
  <si>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</si>
  <si>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</si>
  <si>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</si>
  <si>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</si>
  <si>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</si>
  <si>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</si>
  <si>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</si>
  <si>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</si>
  <si>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</si>
  <si>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</si>
  <si>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</si>
  <si>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</si>
  <si>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</si>
  <si>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</si>
  <si>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</si>
  <si>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</si>
  <si>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</si>
  <si>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</si>
  <si>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</si>
  <si>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</si>
  <si>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</si>
  <si>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</si>
  <si>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</si>
  <si>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</si>
  <si>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</si>
  <si>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</si>
  <si>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</si>
  <si>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</si>
  <si>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</si>
  <si>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</si>
  <si>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</si>
  <si>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</si>
  <si>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</si>
  <si>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</si>
  <si>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</si>
  <si>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</si>
  <si>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</si>
  <si>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</si>
  <si>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</si>
  <si>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</si>
  <si>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</si>
  <si>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</si>
  <si>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</si>
  <si>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</si>
  <si>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</si>
  <si>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</si>
  <si>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</si>
  <si>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</si>
  <si>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</si>
  <si>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</si>
  <si>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</si>
  <si>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</si>
  <si>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</si>
  <si>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</si>
  <si>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</si>
  <si>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</si>
  <si>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</si>
  <si>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</si>
  <si>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</si>
  <si>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</si>
  <si>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</si>
  <si>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</si>
  <si>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</si>
  <si>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</si>
  <si>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</si>
  <si>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</si>
  <si>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</si>
  <si>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</si>
  <si>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</si>
  <si>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</si>
  <si>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</si>
  <si>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</si>
  <si>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</si>
  <si>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</si>
  <si>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</si>
  <si>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</si>
  <si>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</si>
  <si>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</si>
  <si>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</si>
  <si>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</si>
  <si>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</si>
  <si>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</si>
  <si>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</si>
  <si>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</si>
  <si>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</si>
  <si>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</si>
  <si>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</si>
  <si>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</si>
  <si>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</si>
  <si>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</si>
  <si>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</si>
  <si>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</si>
  <si>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</si>
  <si>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</si>
  <si>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</si>
  <si>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</si>
  <si>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</si>
  <si>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</si>
  <si>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</si>
  <si>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</si>
  <si>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</si>
  <si>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</si>
  <si>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</si>
  <si>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</si>
  <si>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</si>
  <si>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</si>
  <si>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</si>
  <si>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</si>
  <si>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</si>
  <si>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</si>
  <si>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</si>
  <si>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</si>
  <si>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</si>
  <si>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</si>
  <si>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</si>
  <si>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</si>
  <si>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</si>
  <si>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</si>
  <si>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</si>
  <si>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</si>
  <si>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</si>
  <si>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</si>
  <si>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</si>
  <si>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</si>
  <si>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</si>
  <si>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</si>
  <si>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</si>
  <si>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</si>
  <si>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</si>
  <si>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</si>
  <si>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</si>
  <si>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</si>
  <si>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</si>
  <si>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</si>
  <si>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</si>
  <si>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</si>
  <si>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</si>
  <si>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</si>
  <si>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</si>
  <si>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</si>
  <si>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</si>
  <si>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</si>
  <si>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</si>
  <si>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</si>
  <si>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</si>
  <si>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</si>
  <si>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</si>
  <si>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</si>
  <si>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</si>
  <si>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</si>
  <si>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</si>
  <si>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</si>
  <si>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</si>
  <si>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</si>
  <si>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</si>
  <si>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</si>
  <si>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</si>
  <si>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</si>
  <si>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</si>
  <si>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</si>
  <si>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</si>
  <si>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</si>
  <si>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</si>
  <si>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</si>
  <si>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</si>
  <si>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</si>
  <si>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</si>
  <si>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</si>
  <si>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</si>
  <si>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</si>
  <si>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</si>
  <si>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</si>
  <si>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</si>
  <si>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</si>
  <si>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</si>
  <si>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</si>
  <si>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</si>
  <si>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</si>
  <si>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</si>
  <si>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</si>
  <si>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</si>
  <si>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</si>
  <si>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</si>
  <si>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</si>
  <si>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</si>
  <si>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</si>
  <si>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</si>
  <si>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</si>
  <si>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</si>
  <si>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</si>
  <si>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</si>
  <si>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</si>
  <si>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</si>
  <si>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</si>
  <si>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</si>
  <si>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</si>
  <si>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</si>
  <si>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</si>
  <si>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</si>
  <si>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</si>
  <si>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</si>
  <si>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</si>
  <si>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</si>
  <si>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</si>
  <si>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</si>
  <si>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</si>
  <si>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</si>
  <si>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</si>
  <si>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</si>
  <si>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</si>
  <si>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</si>
  <si>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</si>
  <si>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</si>
  <si>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</si>
  <si>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</si>
  <si>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</si>
  <si>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</si>
  <si>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</si>
  <si>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</si>
  <si>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</si>
  <si>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</si>
  <si>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</si>
  <si>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</si>
  <si>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</si>
  <si>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</si>
  <si>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</si>
  <si>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</si>
  <si>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</si>
  <si>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</si>
  <si>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</si>
  <si>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</si>
  <si>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</si>
  <si>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</si>
  <si>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</si>
  <si>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</si>
  <si>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</si>
  <si>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</si>
  <si>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</si>
  <si>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</si>
  <si>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</si>
  <si>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</si>
  <si>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</si>
  <si>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</si>
  <si>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</si>
  <si>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</si>
  <si>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</si>
  <si>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</si>
  <si>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</si>
  <si>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</si>
  <si>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</si>
  <si>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</si>
  <si>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</si>
  <si>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</si>
  <si>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</si>
  <si>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</si>
  <si>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</si>
  <si>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</si>
  <si>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</si>
  <si>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</si>
  <si>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</si>
  <si>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</si>
  <si>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</si>
  <si>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</si>
  <si>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</si>
  <si>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</si>
  <si>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</si>
  <si>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</si>
  <si>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</si>
  <si>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</si>
  <si>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</si>
  <si>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</si>
  <si>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</si>
  <si>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</si>
  <si>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</si>
  <si>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</si>
  <si>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</si>
  <si>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</si>
  <si>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</si>
  <si>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</si>
  <si>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</si>
  <si>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</si>
  <si>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</si>
  <si>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</si>
  <si>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</si>
  <si>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</si>
  <si>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</si>
  <si>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</si>
  <si>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</si>
  <si>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</si>
  <si>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</si>
  <si>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</si>
  <si>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</si>
  <si>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</si>
  <si>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</si>
  <si>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</si>
  <si>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</si>
  <si>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</si>
  <si>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</si>
  <si>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</si>
  <si>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</si>
  <si>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</si>
  <si>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</si>
  <si>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</si>
  <si>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</si>
  <si>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</si>
  <si>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</si>
  <si>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</si>
  <si>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</si>
  <si>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</si>
  <si>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</si>
  <si>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</si>
  <si>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</si>
  <si>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</si>
  <si>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</si>
  <si>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</si>
  <si>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</si>
  <si>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</si>
  <si>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</si>
  <si>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</si>
  <si>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</si>
  <si>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</si>
  <si>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</si>
  <si>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</si>
  <si>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</si>
  <si>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</si>
  <si>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</si>
  <si>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</si>
  <si>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</si>
  <si>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</si>
  <si>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</si>
  <si>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</si>
  <si>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</si>
  <si>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</si>
  <si>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</si>
  <si>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</si>
  <si>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</si>
  <si>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</si>
  <si>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</si>
  <si>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</si>
  <si>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</si>
  <si>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</si>
  <si>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</si>
  <si>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</si>
  <si>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</si>
  <si>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</si>
  <si>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</si>
  <si>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</si>
  <si>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</si>
  <si>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</si>
  <si>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</si>
  <si>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</si>
  <si>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</si>
  <si>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</si>
  <si>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</si>
  <si>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</si>
  <si>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</si>
  <si>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</si>
  <si>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</si>
  <si>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</si>
  <si>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</si>
  <si>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</si>
  <si>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</si>
  <si>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</si>
  <si>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</si>
  <si>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</si>
  <si>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</si>
  <si>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</si>
  <si>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</si>
  <si>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</si>
  <si>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</si>
  <si>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</si>
  <si>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</si>
  <si>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</si>
  <si>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</si>
  <si>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</si>
  <si>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</si>
  <si>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</si>
  <si>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</si>
  <si>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</si>
  <si>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</si>
  <si>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</si>
  <si>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</si>
  <si>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</si>
  <si>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</si>
  <si>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</si>
  <si>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</si>
  <si>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</si>
  <si>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</si>
  <si>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</si>
  <si>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</si>
  <si>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</si>
  <si>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</si>
  <si>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</si>
  <si>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</si>
  <si>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</si>
  <si>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</si>
  <si>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</si>
  <si>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</si>
  <si>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</si>
  <si>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</si>
  <si>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</si>
  <si>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</si>
  <si>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</si>
  <si>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</si>
  <si>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</si>
  <si>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</si>
  <si>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</si>
  <si>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</si>
  <si>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</si>
  <si>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</si>
  <si>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</si>
  <si>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</si>
  <si>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</si>
  <si>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</si>
  <si>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</si>
  <si>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</si>
  <si>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</si>
  <si>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</si>
  <si>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</si>
  <si>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</si>
  <si>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</si>
  <si>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</si>
  <si>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</si>
  <si>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</si>
  <si>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</si>
  <si>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</si>
  <si>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</si>
  <si>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</si>
  <si>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</si>
  <si>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</si>
  <si>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</si>
  <si>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</si>
  <si>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</si>
  <si>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</si>
  <si>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</si>
  <si>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</si>
  <si>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</si>
  <si>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</si>
  <si>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</si>
  <si>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</si>
  <si>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</si>
  <si>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</si>
  <si>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</si>
  <si>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</si>
  <si>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</si>
  <si>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</si>
  <si>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</si>
  <si>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</si>
  <si>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</si>
  <si>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</si>
  <si>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</si>
  <si>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</si>
  <si>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</si>
  <si>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</si>
  <si>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</si>
  <si>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</si>
  <si>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</si>
  <si>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</si>
  <si>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</si>
  <si>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</si>
  <si>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</si>
  <si>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</si>
  <si>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</si>
  <si>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</si>
  <si>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</si>
  <si>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</si>
  <si>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</si>
  <si>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</si>
  <si>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</si>
  <si>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</si>
  <si>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</si>
  <si>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</si>
  <si>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</si>
  <si>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</si>
  <si>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</si>
  <si>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</si>
  <si>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</si>
  <si>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</si>
  <si>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</si>
  <si>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</si>
  <si>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</si>
  <si>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</si>
  <si>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</si>
  <si>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</si>
  <si>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</si>
  <si>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</si>
  <si>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</si>
  <si>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</si>
  <si>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</si>
  <si>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</si>
  <si>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</si>
  <si>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</si>
  <si>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</si>
  <si>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</si>
  <si>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</si>
  <si>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</si>
  <si>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</si>
  <si>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</si>
  <si>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</si>
  <si>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</si>
  <si>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</si>
  <si>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</si>
  <si>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</si>
  <si>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</si>
  <si>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</si>
  <si>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</si>
  <si>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</si>
  <si>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</si>
  <si>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</si>
  <si>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</si>
  <si>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</si>
  <si>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</si>
  <si>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</si>
  <si>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</si>
  <si>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</si>
  <si>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</si>
  <si>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</si>
  <si>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</si>
  <si>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</si>
  <si>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</si>
  <si>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</si>
  <si>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</si>
  <si>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</si>
  <si>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</si>
  <si>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</si>
  <si>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</si>
  <si>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</si>
  <si>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</si>
  <si>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</si>
  <si>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</si>
  <si>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</si>
  <si>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</si>
  <si>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</si>
  <si>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</si>
  <si>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</si>
  <si>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</si>
  <si>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</si>
  <si>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</si>
  <si>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</si>
  <si>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</si>
  <si>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</si>
  <si>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</si>
  <si>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</si>
  <si>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</si>
  <si>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</si>
  <si>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</si>
  <si>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</si>
  <si>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</si>
  <si>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</si>
  <si>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</si>
  <si>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</si>
  <si>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</si>
  <si>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</si>
  <si>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</si>
  <si>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</si>
  <si>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</si>
  <si>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</si>
  <si>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</si>
  <si>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</si>
  <si>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</si>
  <si>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</si>
  <si>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</si>
  <si>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</si>
  <si>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</si>
  <si>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</si>
  <si>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</si>
  <si>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</si>
  <si>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</si>
  <si>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</si>
  <si>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</si>
  <si>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</si>
  <si>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</si>
  <si>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</si>
  <si>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</si>
  <si>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</si>
  <si>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</si>
  <si>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</si>
  <si>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</si>
  <si>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</si>
  <si>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</si>
  <si>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</si>
  <si>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</si>
  <si>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</si>
  <si>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</si>
  <si>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</si>
  <si>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</si>
  <si>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</si>
  <si>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</si>
  <si>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</si>
  <si>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</si>
  <si>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</si>
  <si>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</si>
  <si>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</si>
  <si>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</si>
  <si>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</si>
  <si>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</si>
  <si>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</si>
  <si>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</si>
  <si>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</si>
  <si>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</si>
  <si>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</si>
  <si>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</si>
  <si>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</si>
  <si>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</si>
  <si>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</si>
  <si>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</si>
  <si>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</si>
  <si>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</si>
  <si>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</si>
  <si>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</si>
  <si>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</si>
  <si>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</si>
  <si>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</si>
  <si>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</si>
  <si>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</si>
  <si>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</si>
  <si>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</si>
  <si>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</si>
  <si>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</si>
  <si>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</si>
  <si>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</si>
  <si>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</si>
  <si>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</si>
  <si>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</si>
  <si>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</si>
  <si>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</si>
  <si>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</si>
  <si>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</si>
  <si>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</si>
  <si>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</si>
  <si>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</si>
  <si>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</si>
  <si>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</si>
  <si>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</si>
  <si>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</si>
  <si>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</si>
  <si>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</si>
  <si>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</si>
  <si>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</si>
  <si>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</si>
  <si>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</si>
  <si>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</si>
  <si>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</si>
  <si>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</si>
  <si>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</si>
  <si>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</si>
  <si>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</si>
  <si>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</si>
  <si>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</si>
  <si>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</si>
  <si>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</si>
  <si>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</si>
  <si>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</si>
  <si>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</si>
  <si>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</si>
  <si>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</si>
  <si>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</si>
  <si>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</si>
  <si>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</si>
  <si>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</si>
  <si>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</si>
  <si>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</si>
  <si>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</si>
  <si>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</si>
  <si>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</si>
  <si>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</si>
  <si>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</si>
  <si>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</si>
  <si>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</si>
  <si>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</si>
  <si>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</si>
  <si>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</si>
  <si>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</si>
  <si>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</si>
  <si>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</si>
  <si>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</si>
  <si>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</si>
  <si>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</si>
  <si>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</si>
  <si>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</si>
  <si>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</si>
  <si>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</si>
  <si>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</si>
  <si>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</si>
  <si>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</si>
  <si>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</si>
  <si>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</si>
  <si>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</si>
  <si>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</si>
  <si>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</si>
  <si>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</si>
  <si>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</si>
  <si>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</si>
  <si>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</si>
  <si>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</si>
  <si>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</si>
  <si>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</si>
  <si>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</si>
  <si>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</si>
  <si>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</si>
  <si>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</si>
  <si>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</si>
  <si>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</si>
  <si>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</si>
  <si>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</si>
  <si>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</si>
  <si>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</si>
  <si>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</si>
  <si>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</si>
  <si>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</si>
  <si>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</si>
  <si>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</si>
  <si>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</si>
  <si>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</si>
  <si>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</si>
  <si>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</si>
  <si>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</si>
  <si>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</si>
  <si>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</si>
  <si>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</si>
  <si>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</si>
  <si>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</si>
  <si>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</si>
  <si>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</si>
  <si>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</si>
  <si>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</si>
  <si>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</si>
  <si>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</si>
  <si>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</si>
  <si>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</si>
  <si>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</si>
  <si>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</si>
  <si>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</si>
  <si>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</si>
  <si>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</si>
  <si>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</si>
  <si>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</si>
  <si>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</si>
  <si>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</si>
  <si>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</si>
  <si>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</si>
  <si>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</si>
  <si>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</si>
  <si>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</si>
  <si>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</si>
  <si>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</si>
  <si>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</si>
  <si>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</si>
  <si>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</si>
  <si>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</si>
  <si>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</si>
  <si>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</si>
  <si>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</si>
  <si>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</si>
  <si>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</si>
  <si>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</si>
  <si>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</si>
  <si>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</si>
  <si>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</si>
  <si>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</si>
  <si>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</si>
  <si>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</si>
  <si>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</si>
  <si>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</si>
  <si>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</si>
  <si>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</si>
  <si>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</si>
  <si>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</si>
  <si>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</si>
  <si>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</si>
  <si>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</si>
  <si>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</si>
  <si>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</si>
  <si>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</si>
  <si>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</si>
  <si>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</si>
  <si>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</si>
  <si>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</si>
  <si>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</si>
  <si>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</si>
  <si>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</si>
  <si>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</si>
  <si>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</si>
  <si>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</si>
  <si>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</si>
  <si>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</si>
  <si>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</si>
  <si>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</si>
  <si>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</si>
  <si>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</si>
  <si>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</si>
  <si>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</si>
  <si>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</si>
  <si>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</si>
  <si>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</si>
  <si>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</si>
  <si>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</si>
  <si>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</si>
  <si>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</si>
  <si>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</si>
  <si>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</si>
  <si>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</si>
  <si>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</si>
  <si>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</si>
  <si>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</si>
  <si>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</si>
  <si>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</si>
  <si>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</si>
  <si>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</si>
  <si>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</si>
  <si>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</si>
  <si>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</si>
  <si>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</si>
  <si>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</si>
  <si>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</si>
  <si>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</si>
  <si>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</si>
  <si>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</si>
  <si>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</si>
  <si>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</si>
  <si>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</si>
  <si>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</si>
  <si>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</si>
  <si>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</si>
  <si>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</si>
  <si>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</si>
  <si>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</si>
  <si>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</si>
  <si>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</si>
  <si>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</si>
  <si>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</si>
  <si>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</si>
  <si>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</si>
  <si>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</si>
  <si>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</si>
  <si>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</si>
  <si>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</si>
  <si>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</si>
  <si>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</si>
  <si>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</si>
  <si>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</si>
  <si>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</si>
  <si>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</si>
  <si>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</si>
  <si>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</si>
  <si>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</si>
  <si>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</si>
  <si>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</si>
  <si>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</si>
  <si>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</si>
  <si>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</si>
  <si>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</si>
  <si>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</si>
  <si>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</si>
  <si>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</si>
  <si>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</si>
  <si>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</si>
  <si>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</si>
  <si>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</si>
  <si>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</si>
  <si>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</si>
  <si>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</si>
  <si>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</si>
  <si>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</si>
  <si>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</si>
  <si>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</si>
  <si>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</si>
  <si>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</si>
  <si>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</si>
  <si>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</si>
  <si>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</si>
  <si>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</si>
  <si>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</si>
  <si>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</si>
  <si>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</si>
  <si>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</si>
  <si>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</si>
  <si>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</si>
  <si>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</si>
  <si>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</si>
  <si>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</si>
  <si>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</si>
  <si>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</si>
  <si>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</si>
  <si>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</si>
  <si>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</si>
  <si>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</si>
  <si>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</si>
  <si>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</si>
  <si>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</si>
  <si>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</si>
  <si>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</si>
  <si>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</si>
  <si>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</si>
  <si>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</si>
  <si>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</si>
  <si>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</si>
  <si>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</si>
  <si>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</si>
  <si>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</si>
  <si>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</si>
  <si>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</si>
  <si>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</si>
  <si>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</si>
  <si>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</si>
  <si>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</si>
  <si>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</si>
  <si>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</si>
  <si>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</si>
  <si>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</si>
  <si>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</si>
  <si>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</si>
  <si>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</si>
  <si>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</si>
  <si>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</si>
  <si>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</si>
  <si>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</si>
  <si>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</si>
  <si>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</si>
  <si>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</si>
  <si>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</si>
  <si>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</si>
  <si>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</si>
  <si>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</si>
  <si>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</si>
  <si>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</si>
  <si>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</si>
  <si>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</si>
  <si>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</si>
  <si>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</si>
  <si>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</si>
  <si>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</si>
  <si>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</si>
  <si>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</si>
  <si>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</si>
  <si>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</si>
  <si>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</si>
  <si>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</si>
  <si>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</si>
  <si>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</si>
  <si>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</si>
  <si>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</si>
  <si>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</si>
  <si>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</si>
  <si>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</si>
  <si>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</si>
  <si>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</si>
  <si>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</si>
  <si>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</si>
  <si>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</si>
  <si>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</si>
  <si>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</si>
  <si>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</si>
  <si>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</si>
  <si>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</si>
  <si>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</si>
  <si>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</si>
  <si>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</si>
  <si>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</si>
  <si>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</si>
  <si>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</si>
  <si>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</si>
  <si>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</si>
  <si>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</si>
  <si>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</si>
  <si>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</si>
  <si>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</si>
  <si>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</si>
  <si>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</si>
  <si>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</si>
  <si>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</si>
  <si>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</si>
  <si>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</si>
  <si>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</si>
  <si>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</si>
  <si>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</si>
  <si>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</si>
  <si>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</si>
  <si>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</si>
  <si>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</si>
  <si>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</si>
  <si>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</si>
  <si>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</si>
  <si>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</si>
  <si>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</si>
  <si>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</si>
  <si>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</si>
  <si>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</si>
  <si>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</si>
  <si>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</si>
  <si>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</si>
  <si>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</si>
  <si>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</si>
  <si>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</si>
  <si>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</si>
  <si>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</si>
  <si>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</si>
  <si>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</si>
  <si>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</si>
  <si>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</si>
  <si>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</si>
  <si>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</si>
  <si>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</si>
  <si>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</si>
  <si>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</si>
  <si>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</si>
  <si>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</si>
  <si>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</si>
  <si>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</si>
  <si>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</si>
  <si>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</si>
  <si>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</si>
  <si>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</si>
  <si>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</si>
  <si>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</si>
  <si>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</si>
  <si>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</si>
  <si>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</si>
  <si>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</si>
  <si>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</si>
  <si>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</si>
  <si>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</si>
  <si>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</si>
  <si>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</si>
  <si>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</si>
  <si>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</si>
  <si>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</si>
  <si>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</si>
  <si>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</si>
  <si>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</si>
  <si>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</si>
  <si>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</si>
  <si>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</si>
  <si>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</si>
  <si>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</si>
  <si>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</si>
  <si>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</si>
  <si>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</si>
  <si>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</si>
  <si>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</si>
  <si>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</si>
  <si>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</si>
  <si>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</si>
  <si>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</si>
  <si>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</si>
  <si>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</si>
  <si>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</si>
  <si>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</si>
  <si>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</si>
  <si>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</si>
  <si>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</si>
  <si>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</si>
  <si>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</si>
  <si>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</si>
  <si>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</si>
  <si>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</si>
  <si>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</si>
  <si>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</si>
  <si>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</si>
  <si>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</si>
  <si>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</si>
  <si>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</si>
  <si>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</si>
  <si>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</si>
  <si>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</si>
  <si>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</si>
  <si>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</si>
  <si>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</si>
  <si>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</si>
  <si>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</si>
  <si>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</si>
  <si>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</si>
  <si>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</si>
  <si>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</si>
  <si>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</si>
  <si>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</si>
  <si>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</si>
  <si>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</si>
  <si>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</si>
  <si>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</si>
  <si>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</si>
  <si>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</si>
  <si>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</si>
  <si>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</si>
  <si>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</si>
  <si>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</si>
  <si>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</si>
  <si>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</si>
  <si>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</si>
  <si>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</si>
  <si>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</si>
  <si>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</si>
  <si>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</si>
  <si>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</si>
  <si>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</si>
  <si>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</si>
  <si>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</si>
  <si>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</si>
  <si>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</si>
  <si>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</si>
  <si>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</si>
  <si>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</si>
  <si>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</si>
  <si>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</si>
  <si>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</si>
  <si>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</si>
  <si>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</si>
  <si>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</si>
  <si>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</si>
  <si>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</si>
  <si>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</si>
  <si>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</si>
  <si>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</si>
  <si>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</si>
  <si>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</si>
  <si>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</si>
  <si>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</si>
  <si>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</si>
  <si>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</si>
  <si>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</si>
  <si>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</si>
  <si>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</si>
  <si>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</si>
  <si>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</si>
  <si>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</si>
  <si>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</si>
  <si>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</si>
  <si>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</si>
  <si>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</si>
  <si>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</si>
  <si>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</si>
  <si>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</si>
  <si>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</si>
  <si>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</si>
  <si>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</si>
  <si>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</si>
  <si>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</si>
  <si>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</si>
  <si>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</si>
  <si>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</si>
  <si>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</si>
  <si>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</si>
  <si>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</si>
  <si>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</si>
  <si>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</si>
  <si>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</si>
  <si>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</si>
  <si>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</si>
  <si>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</si>
  <si>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</si>
  <si>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</si>
  <si>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</si>
  <si>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</si>
  <si>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</si>
  <si>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</si>
  <si>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</si>
  <si>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</si>
  <si>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</si>
  <si>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</si>
  <si>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</si>
  <si>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</si>
  <si>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</si>
  <si>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</si>
  <si>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</si>
  <si>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</si>
  <si>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</si>
  <si>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</si>
  <si>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</si>
  <si>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</si>
  <si>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</si>
  <si>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</si>
  <si>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</si>
  <si>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</si>
  <si>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</si>
  <si>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</si>
  <si>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</si>
  <si>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</si>
  <si>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</si>
  <si>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</si>
  <si>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</si>
  <si>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</si>
  <si>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</si>
  <si>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</si>
  <si>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</si>
  <si>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</si>
  <si>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</si>
  <si>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</si>
  <si>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</si>
  <si>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</si>
  <si>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</si>
  <si>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</si>
  <si>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</si>
  <si>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</si>
  <si>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</si>
  <si>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</si>
  <si>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</si>
  <si>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</si>
  <si>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</si>
  <si>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</si>
  <si>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</si>
  <si>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</si>
  <si>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</si>
  <si>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</si>
  <si>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</si>
  <si>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</si>
  <si>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</si>
  <si>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</si>
  <si>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</si>
  <si>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</si>
  <si>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</si>
  <si>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</si>
  <si>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</si>
  <si>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</si>
  <si>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</si>
  <si>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</si>
  <si>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</si>
  <si>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</si>
  <si>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</si>
  <si>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</si>
  <si>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</si>
  <si>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</si>
  <si>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</si>
  <si>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</si>
  <si>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</si>
  <si>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</si>
  <si>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</si>
  <si>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</si>
  <si>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</si>
  <si>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</si>
  <si>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</si>
  <si>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</si>
  <si>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</si>
  <si>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</si>
  <si>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</si>
  <si>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</si>
  <si>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</si>
  <si>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</si>
  <si>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</si>
  <si>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</si>
  <si>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</si>
  <si>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</si>
  <si>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</si>
  <si>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</si>
  <si>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</si>
  <si>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</si>
  <si>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</si>
  <si>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</si>
  <si>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</si>
  <si>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</si>
  <si>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</si>
  <si>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</si>
  <si>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</si>
  <si>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</si>
  <si>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</si>
  <si>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</si>
  <si>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</si>
  <si>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</si>
  <si>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</si>
  <si>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</si>
  <si>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</si>
  <si>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</si>
  <si>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</si>
  <si>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</si>
  <si>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</si>
  <si>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</si>
  <si>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</si>
  <si>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</si>
  <si>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</si>
  <si>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</si>
  <si>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</si>
  <si>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</si>
  <si>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</si>
  <si>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</si>
  <si>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</si>
  <si>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</si>
  <si>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</si>
  <si>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</si>
  <si>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</si>
  <si>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</si>
  <si>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</si>
  <si>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</si>
  <si>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</si>
  <si>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</si>
  <si>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</si>
  <si>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</si>
  <si>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</si>
  <si>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</si>
  <si>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</si>
  <si>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</si>
  <si>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</si>
  <si>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</si>
  <si>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</si>
  <si>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</si>
  <si>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</si>
  <si>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</si>
  <si>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</si>
  <si>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</si>
  <si>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</si>
  <si>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</si>
  <si>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</si>
  <si>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</si>
  <si>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</si>
  <si>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</si>
  <si>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</si>
  <si>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</si>
  <si>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</si>
  <si>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</si>
  <si>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</si>
  <si>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</si>
  <si>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</si>
  <si>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</si>
  <si>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</si>
  <si>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</si>
  <si>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</si>
  <si>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</si>
  <si>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</si>
  <si>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</si>
  <si>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</si>
  <si>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</si>
  <si>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</si>
  <si>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</si>
  <si>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</si>
  <si>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</si>
  <si>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</si>
  <si>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</si>
  <si>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</si>
  <si>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</si>
  <si>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</si>
  <si>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</si>
  <si>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</si>
  <si>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</si>
  <si>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</si>
  <si>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</si>
  <si>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</si>
  <si>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</si>
  <si>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</si>
  <si>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</si>
  <si>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</si>
  <si>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</si>
  <si>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</si>
  <si>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</si>
  <si>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</si>
  <si>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</si>
  <si>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</si>
  <si>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</si>
  <si>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</si>
  <si>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</si>
  <si>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</si>
  <si>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</si>
  <si>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</si>
  <si>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</si>
  <si>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</si>
  <si>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</si>
  <si>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</si>
  <si>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</si>
  <si>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</si>
  <si>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</si>
  <si>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</si>
  <si>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</si>
  <si>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</si>
  <si>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</si>
  <si>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</si>
  <si>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</si>
  <si>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</si>
  <si>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</si>
  <si>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</si>
  <si>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</si>
  <si>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</si>
  <si>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</si>
  <si>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</si>
  <si>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</si>
  <si>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</si>
  <si>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</si>
  <si>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</si>
  <si>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</si>
  <si>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</si>
  <si>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</si>
  <si>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</si>
  <si>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</si>
  <si>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</si>
  <si>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</si>
  <si>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</si>
  <si>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</si>
  <si>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</si>
  <si>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</si>
  <si>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</si>
  <si>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</si>
  <si>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</si>
  <si>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</si>
  <si>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</si>
  <si>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</si>
  <si>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</si>
  <si>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</si>
  <si>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</si>
  <si>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</si>
  <si>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</si>
  <si>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</si>
  <si>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</si>
  <si>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</si>
  <si>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</si>
  <si>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</si>
  <si>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</si>
  <si>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</si>
  <si>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</si>
  <si>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</si>
  <si>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</si>
  <si>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</si>
  <si>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</si>
  <si>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</si>
  <si>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</si>
  <si>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</si>
  <si>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</si>
  <si>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</si>
  <si>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</si>
  <si>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</si>
  <si>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</si>
  <si>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</si>
  <si>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</si>
  <si>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</si>
  <si>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</si>
  <si>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</si>
  <si>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</si>
  <si>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</si>
  <si>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</si>
  <si>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</si>
  <si>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</si>
  <si>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</si>
  <si>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</si>
  <si>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</si>
  <si>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</si>
  <si>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</si>
  <si>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</si>
  <si>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</si>
  <si>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</si>
  <si>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</si>
  <si>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</si>
  <si>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</si>
  <si>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</si>
  <si>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</si>
  <si>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</si>
  <si>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</si>
  <si>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</si>
  <si>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</si>
  <si>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</si>
  <si>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</si>
  <si>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</si>
  <si>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</si>
  <si>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</si>
  <si>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</si>
  <si>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</si>
  <si>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</si>
  <si>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</si>
  <si>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</si>
  <si>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</si>
  <si>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</si>
  <si>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</si>
  <si>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</si>
  <si>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</si>
  <si>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</si>
  <si>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</si>
  <si>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</si>
  <si>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</si>
  <si>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</si>
  <si>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</si>
  <si>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</si>
  <si>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</si>
  <si>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</si>
  <si>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</si>
  <si>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</si>
  <si>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</si>
  <si>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</si>
  <si>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</si>
  <si>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</si>
  <si>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</si>
  <si>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</si>
  <si>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</si>
  <si>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</si>
  <si>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</si>
  <si>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</si>
  <si>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</si>
  <si>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</si>
  <si>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</si>
  <si>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</si>
  <si>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</si>
  <si>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</si>
  <si>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</si>
  <si>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</si>
  <si>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</si>
  <si>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</si>
  <si>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</si>
  <si>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</si>
  <si>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</si>
  <si>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</si>
  <si>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</si>
  <si>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</si>
  <si>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</si>
  <si>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</si>
  <si>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</si>
  <si>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</si>
  <si>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</si>
  <si>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</si>
  <si>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</si>
  <si>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</si>
  <si>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</si>
  <si>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</si>
  <si>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</si>
  <si>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</si>
  <si>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</si>
  <si>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</si>
  <si>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</si>
  <si>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</si>
  <si>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</si>
  <si>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</si>
  <si>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</si>
  <si>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</si>
  <si>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</si>
  <si>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</si>
  <si>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</si>
  <si>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</si>
  <si>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</si>
  <si>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</si>
  <si>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</si>
  <si>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</si>
  <si>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</si>
  <si>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</si>
  <si>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</si>
  <si>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</si>
  <si>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</si>
  <si>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</si>
  <si>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</si>
  <si>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</si>
  <si>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</si>
  <si>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</si>
  <si>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</si>
  <si>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</si>
  <si>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</si>
  <si>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</si>
  <si>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</si>
  <si>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</si>
  <si>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</si>
  <si>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</si>
  <si>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</si>
  <si>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</si>
  <si>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</si>
  <si>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</si>
  <si>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</si>
  <si>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</si>
  <si>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</si>
  <si>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</si>
  <si>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</si>
  <si>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</si>
  <si>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</si>
  <si>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</si>
  <si>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</si>
  <si>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</si>
  <si>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</si>
  <si>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</si>
  <si>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</si>
  <si>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</si>
  <si>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</si>
  <si>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</si>
  <si>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</si>
  <si>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</si>
  <si>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</si>
  <si>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</si>
  <si>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</si>
  <si>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</si>
  <si>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</si>
  <si>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</si>
  <si>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</si>
  <si>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</si>
  <si>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</si>
  <si>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</si>
  <si>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</si>
  <si>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</si>
  <si>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</si>
  <si>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</si>
  <si>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</si>
  <si>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</si>
  <si>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</si>
  <si>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</si>
  <si>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</si>
  <si>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</si>
  <si>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</si>
  <si>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</si>
  <si>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</si>
  <si>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</si>
  <si>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</si>
  <si>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</si>
  <si>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</si>
  <si>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</si>
  <si>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</si>
  <si>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</si>
  <si>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</si>
  <si>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</si>
  <si>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</si>
  <si>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</si>
  <si>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</si>
  <si>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</si>
  <si>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</si>
  <si>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</si>
  <si>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</si>
  <si>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</si>
  <si>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</si>
  <si>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</si>
  <si>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</si>
  <si>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</si>
  <si>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</si>
  <si>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</si>
  <si>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</si>
  <si>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</si>
  <si>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</si>
  <si>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</si>
  <si>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</si>
  <si>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</si>
  <si>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</si>
  <si>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</si>
  <si>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</si>
  <si>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</si>
  <si>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</si>
  <si>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</si>
  <si>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</si>
  <si>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</si>
  <si>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</si>
  <si>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</si>
  <si>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</si>
  <si>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</si>
  <si>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</si>
  <si>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</si>
  <si>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</si>
  <si>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</si>
  <si>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</si>
  <si>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</si>
  <si>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</si>
  <si>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</si>
  <si>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</si>
  <si>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</si>
  <si>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</si>
  <si>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</si>
  <si>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</si>
  <si>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</si>
  <si>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</si>
  <si>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</si>
  <si>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</si>
  <si>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</si>
  <si>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</si>
  <si>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</si>
  <si>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</si>
  <si>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</si>
  <si>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</si>
  <si>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</si>
  <si>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</si>
  <si>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</si>
  <si>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</si>
  <si>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</si>
  <si>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</si>
  <si>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</si>
  <si>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</si>
  <si>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</si>
  <si>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</si>
  <si>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</si>
  <si>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</si>
  <si>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</si>
  <si>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</si>
  <si>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</si>
  <si>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</si>
  <si>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</si>
  <si>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</si>
  <si>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</si>
  <si>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</si>
  <si>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</si>
  <si>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</si>
  <si>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</si>
  <si>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</si>
  <si>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</si>
  <si>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</si>
  <si>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</si>
  <si>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</si>
  <si>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</si>
  <si>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</si>
  <si>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</si>
  <si>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</si>
  <si>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</si>
  <si>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</si>
  <si>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</si>
  <si>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</si>
  <si>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</si>
  <si>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</si>
  <si>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</si>
  <si>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</si>
  <si>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</si>
  <si>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</si>
  <si>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</si>
  <si>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</si>
  <si>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</si>
  <si>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</si>
  <si>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</si>
  <si>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</si>
  <si>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</si>
  <si>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</si>
  <si>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</si>
  <si>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</si>
  <si>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</si>
  <si>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</si>
  <si>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</si>
  <si>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</si>
  <si>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</si>
  <si>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</si>
  <si>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</si>
  <si>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</si>
  <si>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</si>
  <si>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</si>
  <si>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</si>
  <si>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</si>
  <si>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</si>
  <si>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</si>
  <si>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</si>
  <si>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</si>
  <si>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</si>
  <si>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</si>
  <si>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</si>
  <si>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</si>
  <si>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</si>
  <si>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</si>
  <si>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</si>
  <si>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</si>
  <si>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</si>
  <si>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</si>
  <si>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</si>
  <si>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</si>
  <si>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</si>
  <si>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</si>
  <si>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</si>
  <si>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</si>
  <si>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</si>
  <si>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</si>
  <si>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</si>
  <si>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</si>
  <si>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</si>
  <si>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</si>
  <si>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</si>
  <si>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</si>
  <si>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</si>
  <si>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</si>
  <si>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</si>
  <si>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</si>
  <si>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</si>
  <si>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</si>
  <si>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</si>
  <si>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</si>
  <si>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</si>
  <si>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</si>
  <si>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</si>
  <si>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</si>
  <si>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</si>
  <si>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</si>
  <si>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</si>
  <si>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</si>
  <si>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</si>
  <si>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</si>
  <si>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</si>
  <si>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</si>
  <si>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</si>
  <si>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</si>
  <si>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</si>
  <si>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</si>
  <si>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</si>
  <si>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</si>
  <si>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</si>
  <si>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</si>
  <si>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</si>
  <si>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</si>
  <si>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</si>
  <si>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</si>
  <si>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</si>
  <si>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</si>
  <si>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</si>
  <si>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</si>
  <si>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</si>
  <si>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</si>
  <si>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</si>
  <si>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</si>
  <si>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</si>
  <si>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</si>
  <si>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</si>
  <si>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</si>
  <si>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</si>
  <si>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</si>
  <si>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</si>
  <si>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</si>
  <si>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</si>
  <si>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</si>
  <si>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</si>
  <si>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</si>
  <si>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</si>
  <si>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</si>
  <si>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</si>
  <si>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</si>
  <si>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</si>
  <si>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</si>
  <si>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</si>
  <si>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</si>
  <si>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</si>
  <si>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</si>
  <si>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</si>
  <si>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</si>
  <si>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</si>
  <si>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</si>
  <si>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</si>
  <si>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</si>
  <si>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</si>
  <si>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</si>
  <si>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</si>
  <si>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</si>
  <si>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</si>
  <si>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</si>
  <si>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</si>
  <si>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</si>
  <si>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</si>
  <si>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</si>
  <si>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</si>
  <si>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</si>
  <si>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</si>
  <si>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</si>
  <si>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</si>
  <si>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</si>
  <si>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</si>
  <si>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</si>
  <si>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</si>
  <si>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</si>
  <si>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</si>
  <si>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</si>
  <si>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</si>
  <si>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</si>
  <si>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</si>
  <si>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</si>
  <si>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</si>
  <si>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</si>
  <si>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</si>
  <si>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</si>
  <si>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</si>
  <si>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</si>
  <si>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</si>
  <si>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</si>
  <si>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</si>
  <si>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</si>
  <si>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</si>
  <si>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</si>
  <si>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</si>
  <si>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</si>
  <si>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</si>
  <si>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</si>
  <si>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</si>
  <si>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</si>
  <si>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</si>
  <si>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</si>
  <si>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</si>
  <si>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</si>
  <si>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</si>
  <si>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</si>
  <si>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</si>
  <si>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</si>
  <si>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</si>
  <si>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</si>
  <si>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</si>
  <si>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</si>
  <si>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</si>
  <si>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</si>
  <si>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</si>
  <si>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</si>
  <si>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</si>
  <si>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</si>
  <si>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</si>
  <si>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</si>
  <si>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</si>
  <si>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</si>
  <si>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</si>
  <si>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</si>
  <si>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</si>
  <si>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</si>
  <si>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</si>
  <si>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</si>
  <si>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</si>
  <si>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</si>
  <si>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</si>
  <si>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</si>
  <si>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</si>
  <si>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</si>
  <si>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</si>
  <si>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</si>
  <si>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</si>
  <si>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</si>
  <si>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</si>
  <si>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</si>
  <si>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</si>
  <si>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</si>
  <si>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</si>
  <si>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</si>
  <si>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</si>
  <si>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</si>
  <si>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</si>
  <si>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</si>
  <si>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</si>
  <si>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</si>
  <si>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</si>
  <si>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</si>
  <si>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</si>
  <si>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</si>
  <si>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</si>
  <si>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</si>
  <si>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</si>
  <si>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</si>
  <si>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</si>
  <si>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</si>
  <si>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</si>
  <si>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</si>
  <si>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</si>
  <si>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</si>
  <si>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</si>
  <si>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</si>
  <si>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</si>
  <si>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</si>
  <si>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</si>
  <si>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</si>
  <si>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</si>
  <si>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</si>
  <si>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</si>
  <si>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</si>
  <si>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</si>
  <si>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</si>
  <si>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</si>
  <si>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</si>
  <si>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</si>
  <si>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</si>
  <si>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</si>
  <si>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</si>
  <si>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</si>
  <si>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</si>
  <si>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</si>
  <si>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</si>
  <si>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</si>
  <si>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</si>
  <si>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</si>
  <si>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</si>
  <si>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</si>
  <si>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</si>
  <si>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</si>
  <si>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</si>
  <si>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</si>
  <si>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</si>
  <si>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</si>
  <si>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</si>
  <si>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</si>
  <si>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</si>
  <si>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</si>
  <si>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</si>
  <si>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</si>
  <si>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</si>
  <si>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</si>
  <si>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</si>
  <si>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</si>
  <si>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</si>
  <si>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</si>
  <si>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</si>
  <si>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</si>
  <si>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</si>
  <si>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</si>
  <si>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</si>
  <si>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</si>
  <si>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</si>
  <si>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</si>
  <si>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</si>
  <si>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</si>
  <si>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</si>
  <si>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</si>
  <si>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</si>
  <si>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</si>
  <si>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</si>
  <si>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</si>
  <si>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</si>
  <si>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</si>
  <si>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</si>
  <si>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</si>
  <si>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</si>
  <si>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</si>
  <si>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</si>
  <si>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</si>
  <si>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</si>
  <si>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</si>
  <si>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</si>
  <si>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</si>
  <si>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</si>
  <si>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</si>
  <si>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</si>
  <si>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</si>
  <si>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</si>
  <si>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</si>
  <si>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</si>
  <si>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</si>
  <si>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</si>
  <si>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</si>
  <si>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</si>
  <si>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</si>
  <si>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</si>
  <si>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</si>
  <si>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</si>
  <si>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</si>
  <si>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</si>
  <si>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</si>
  <si>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</si>
  <si>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</si>
  <si>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</si>
  <si>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</si>
  <si>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</si>
  <si>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</si>
  <si>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</si>
  <si>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</si>
  <si>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</si>
  <si>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</si>
  <si>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</si>
  <si>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</si>
  <si>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</si>
  <si>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</si>
  <si>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</si>
  <si>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</si>
  <si>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</si>
  <si>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</si>
  <si>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</si>
  <si>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</si>
  <si>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</si>
  <si>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</si>
  <si>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</si>
  <si>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</si>
  <si>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</si>
  <si>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</si>
  <si>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</si>
  <si>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</si>
  <si>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</si>
  <si>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</si>
  <si>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</si>
  <si>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</si>
  <si>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</si>
  <si>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</si>
  <si>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</si>
  <si>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</si>
  <si>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</si>
  <si>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</si>
  <si>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</si>
  <si>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</si>
  <si>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</si>
  <si>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</si>
  <si>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</si>
  <si>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</si>
  <si>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</si>
  <si>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</si>
  <si>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</si>
  <si>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</si>
  <si>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</si>
  <si>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</si>
  <si>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</si>
  <si>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</si>
  <si>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</si>
  <si>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</si>
  <si>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</si>
  <si>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</si>
  <si>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</si>
  <si>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</si>
  <si>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</si>
  <si>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</si>
  <si>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</si>
  <si>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</si>
  <si>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</si>
  <si>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</si>
  <si>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</si>
  <si>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</si>
  <si>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</si>
  <si>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</si>
  <si>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</si>
  <si>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</si>
  <si>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</si>
  <si>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</si>
  <si>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</si>
  <si>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</si>
  <si>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</si>
  <si>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</si>
  <si>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</si>
  <si>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</si>
  <si>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</si>
  <si>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</si>
  <si>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</si>
  <si>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</si>
  <si>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</si>
  <si>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</si>
  <si>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</si>
  <si>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</si>
  <si>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</si>
  <si>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</si>
  <si>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</si>
  <si>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</si>
  <si>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</si>
  <si>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</si>
  <si>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</si>
  <si>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</si>
  <si>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</si>
  <si>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</si>
  <si>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</si>
  <si>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</si>
  <si>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</si>
  <si>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</si>
  <si>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</si>
  <si>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</si>
  <si>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</si>
  <si>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</si>
  <si>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</si>
  <si>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</si>
  <si>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</si>
  <si>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</si>
  <si>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</si>
  <si>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</si>
  <si>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</si>
  <si>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</si>
  <si>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</si>
  <si>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</si>
  <si>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</si>
  <si>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</si>
  <si>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</si>
  <si>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</si>
  <si>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</si>
  <si>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</si>
  <si>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</si>
  <si>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</si>
  <si>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</si>
  <si>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</si>
  <si>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</si>
  <si>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</si>
  <si>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</si>
  <si>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</si>
  <si>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</si>
  <si>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</si>
  <si>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</si>
  <si>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</si>
  <si>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</si>
  <si>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</si>
  <si>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</si>
  <si>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</si>
  <si>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</si>
  <si>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</si>
  <si>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</si>
  <si>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</si>
  <si>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</si>
  <si>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</si>
  <si>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</si>
  <si>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</si>
  <si>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</si>
  <si>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</si>
  <si>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</si>
  <si>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</si>
  <si>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</si>
  <si>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</si>
  <si>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</si>
  <si>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</si>
  <si>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</si>
  <si>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</si>
  <si>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</si>
  <si>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</si>
  <si>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</si>
  <si>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</si>
  <si>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</si>
  <si>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</si>
  <si>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</si>
  <si>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</si>
  <si>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</si>
  <si>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</si>
  <si>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</si>
  <si>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</si>
  <si>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</si>
  <si>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</si>
  <si>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</si>
  <si>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</si>
  <si>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</si>
  <si>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</si>
  <si>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</si>
  <si>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</si>
  <si>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</si>
  <si>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</si>
  <si>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</si>
  <si>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</si>
  <si>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</si>
  <si>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</si>
  <si>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</si>
  <si>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</si>
  <si>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</si>
  <si>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</si>
  <si>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</si>
  <si>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</si>
  <si>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</si>
  <si>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</si>
  <si>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</si>
  <si>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</si>
  <si>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</si>
  <si>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</si>
  <si>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</si>
  <si>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</si>
  <si>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</si>
  <si>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</si>
  <si>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</si>
  <si>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</si>
  <si>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</si>
  <si>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</si>
  <si>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</si>
  <si>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</si>
  <si>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</si>
  <si>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</si>
  <si>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</si>
  <si>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</si>
  <si>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</si>
  <si>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</si>
  <si>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</si>
  <si>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</si>
  <si>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</si>
  <si>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</si>
  <si>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</si>
  <si>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</si>
  <si>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</si>
  <si>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</si>
  <si>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</si>
  <si>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</si>
  <si>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</si>
  <si>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</si>
  <si>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</si>
  <si>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</si>
  <si>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</si>
  <si>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</si>
  <si>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</si>
  <si>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</si>
  <si>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</si>
  <si>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</si>
  <si>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</si>
  <si>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</si>
  <si>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</si>
  <si>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</si>
  <si>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</si>
  <si>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</si>
  <si>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</si>
  <si>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</si>
  <si>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</si>
  <si>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</si>
  <si>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</si>
  <si>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</si>
  <si>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</si>
  <si>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</si>
  <si>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</si>
  <si>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</si>
  <si>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</si>
  <si>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</si>
  <si>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</si>
  <si>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</si>
  <si>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</si>
  <si>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</si>
  <si>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</si>
  <si>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</si>
  <si>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</si>
  <si>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</si>
  <si>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</si>
  <si>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</si>
  <si>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</si>
  <si>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</si>
  <si>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</si>
  <si>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</si>
  <si>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</si>
  <si>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</si>
  <si>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</si>
  <si>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</si>
  <si>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</si>
  <si>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</si>
  <si>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</si>
  <si>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</si>
  <si>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</si>
  <si>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</si>
  <si>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</si>
  <si>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</si>
  <si>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</si>
  <si>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</si>
  <si>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</si>
  <si>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</si>
  <si>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</si>
  <si>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</si>
  <si>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</si>
  <si>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</si>
  <si>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</si>
  <si>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</si>
  <si>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</si>
  <si>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</si>
  <si>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</si>
  <si>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</si>
  <si>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</si>
  <si>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</si>
  <si>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</si>
  <si>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</si>
  <si>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</si>
  <si>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</si>
  <si>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</si>
  <si>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</si>
  <si>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</si>
  <si>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</si>
  <si>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</si>
  <si>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</si>
  <si>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</si>
  <si>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</si>
  <si>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</si>
  <si>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</si>
  <si>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</si>
  <si>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</si>
  <si>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</si>
  <si>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</si>
  <si>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</si>
  <si>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</si>
  <si>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</si>
  <si>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</si>
  <si>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</si>
  <si>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</si>
  <si>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</si>
  <si>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</si>
  <si>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</si>
  <si>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</si>
  <si>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</si>
  <si>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</si>
  <si>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</si>
  <si>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</si>
  <si>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</si>
  <si>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</si>
  <si>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</si>
  <si>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</si>
  <si>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</si>
  <si>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</si>
  <si>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</si>
  <si>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</si>
  <si>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</si>
  <si>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</si>
  <si>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</si>
  <si>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</si>
  <si>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</si>
  <si>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</si>
  <si>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</si>
  <si>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</si>
  <si>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</si>
  <si>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</si>
  <si>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</si>
  <si>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</si>
  <si>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</si>
  <si>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</si>
  <si>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</si>
  <si>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</si>
  <si>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</si>
  <si>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</si>
  <si>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</si>
  <si>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</si>
  <si>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</si>
  <si>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</si>
  <si>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</si>
  <si>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</si>
  <si>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</si>
  <si>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</si>
  <si>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</si>
  <si>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</si>
  <si>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</si>
  <si>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</si>
  <si>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</si>
  <si>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</si>
  <si>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</si>
  <si>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</si>
  <si>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</si>
  <si>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</si>
  <si>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</si>
  <si>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</si>
  <si>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</si>
  <si>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</si>
  <si>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</si>
  <si>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</si>
  <si>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</si>
  <si>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</si>
  <si>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</si>
  <si>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</si>
  <si>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</si>
  <si>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</si>
  <si>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</si>
  <si>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</si>
  <si>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</si>
  <si>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</si>
  <si>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</si>
  <si>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</si>
  <si>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</si>
  <si>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</si>
  <si>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</si>
  <si>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</si>
  <si>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</si>
  <si>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</si>
  <si>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</si>
  <si>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</si>
  <si>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</si>
  <si>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</si>
  <si>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</si>
  <si>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</si>
  <si>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</si>
  <si>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</si>
  <si>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</si>
  <si>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</si>
  <si>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</si>
  <si>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</si>
  <si>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</si>
  <si>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</si>
  <si>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</si>
  <si>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</si>
  <si>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</si>
  <si>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</si>
  <si>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</si>
  <si>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</si>
  <si>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</si>
  <si>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</si>
  <si>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</si>
  <si>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</si>
  <si>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</si>
  <si>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</si>
  <si>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</si>
  <si>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</si>
  <si>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</si>
  <si>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</si>
  <si>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</si>
  <si>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</si>
  <si>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</si>
  <si>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</si>
  <si>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</si>
  <si>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</si>
  <si>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</si>
  <si>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</si>
  <si>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</si>
  <si>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</si>
  <si>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</si>
  <si>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</si>
  <si>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</si>
  <si>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</si>
  <si>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</si>
  <si>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</si>
  <si>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</si>
  <si>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</si>
  <si>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</si>
  <si>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</si>
  <si>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</si>
  <si>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</si>
  <si>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</si>
  <si>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</si>
  <si>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</si>
  <si>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</si>
  <si>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</si>
  <si>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</si>
  <si>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</si>
  <si>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</si>
  <si>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</si>
  <si>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</si>
  <si>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</si>
  <si>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</si>
  <si>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</si>
  <si>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</si>
  <si>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</si>
  <si>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</si>
  <si>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</si>
  <si>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</si>
  <si>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</si>
  <si>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</si>
  <si>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</si>
  <si>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</si>
  <si>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</si>
  <si>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</si>
  <si>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</si>
  <si>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</si>
  <si>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</si>
  <si>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</si>
  <si>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</si>
  <si>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</si>
  <si>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</si>
  <si>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</si>
  <si>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</si>
  <si>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</si>
  <si>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</si>
  <si>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</si>
  <si>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</si>
  <si>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</si>
  <si>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</si>
  <si>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</si>
  <si>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</si>
  <si>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</si>
  <si>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</si>
  <si>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</si>
  <si>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</si>
  <si>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</si>
  <si>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</si>
  <si>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</si>
  <si>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</si>
  <si>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</si>
  <si>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</si>
  <si>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</si>
  <si>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</si>
  <si>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</si>
  <si>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</si>
  <si>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</si>
  <si>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</si>
  <si>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</si>
  <si>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</si>
  <si>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</si>
  <si>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</si>
  <si>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</si>
  <si>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</si>
  <si>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</si>
  <si>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</si>
  <si>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</si>
  <si>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</si>
  <si>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</si>
  <si>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</si>
  <si>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</si>
  <si>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</si>
  <si>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</si>
  <si>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</si>
  <si>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</si>
  <si>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</si>
  <si>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</si>
  <si>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</si>
  <si>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</si>
  <si>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</si>
  <si>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</si>
  <si>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</si>
  <si>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</si>
  <si>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</si>
  <si>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</si>
  <si>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</si>
  <si>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</si>
  <si>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</si>
  <si>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</si>
  <si>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</si>
  <si>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</si>
  <si>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</si>
  <si>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</si>
  <si>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</si>
  <si>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</si>
  <si>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</si>
  <si>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</si>
  <si>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</si>
  <si>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</si>
  <si>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</si>
  <si>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</si>
  <si>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</si>
  <si>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</si>
  <si>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</si>
  <si>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</si>
  <si>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</si>
  <si>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</si>
  <si>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</si>
  <si>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</si>
  <si>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</si>
  <si>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</si>
  <si>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</si>
  <si>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</si>
  <si>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</si>
  <si>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</si>
  <si>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</si>
  <si>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</si>
  <si>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</si>
  <si>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</si>
  <si>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</si>
  <si>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</si>
  <si>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</si>
  <si>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</si>
  <si>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</si>
  <si>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</si>
  <si>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</si>
  <si>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</si>
  <si>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</si>
  <si>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</si>
  <si>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</si>
  <si>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</si>
  <si>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</si>
  <si>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</si>
  <si>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</si>
  <si>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</si>
  <si>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</si>
  <si>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</si>
  <si>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</si>
  <si>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</si>
  <si>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</si>
  <si>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</si>
  <si>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</si>
  <si>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</si>
  <si>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</si>
  <si>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</si>
  <si>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</si>
  <si>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</si>
  <si>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</si>
  <si>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</si>
  <si>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</si>
  <si>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</si>
  <si>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</si>
  <si>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</si>
  <si>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</si>
  <si>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</si>
  <si>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</si>
  <si>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</si>
  <si>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</si>
  <si>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</si>
  <si>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</si>
  <si>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</si>
  <si>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</si>
  <si>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</si>
  <si>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</si>
  <si>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</si>
  <si>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</si>
  <si>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</si>
  <si>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</si>
  <si>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</si>
  <si>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</si>
  <si>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</si>
  <si>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</si>
  <si>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</si>
  <si>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</si>
  <si>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</si>
  <si>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</si>
  <si>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</si>
  <si>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</si>
  <si>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</si>
  <si>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</si>
  <si>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</si>
  <si>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</si>
  <si>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</si>
  <si>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</si>
  <si>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</si>
  <si>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</si>
  <si>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</si>
  <si>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</si>
  <si>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</si>
  <si>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</si>
  <si>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</si>
  <si>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</si>
  <si>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</si>
  <si>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</si>
  <si>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</si>
  <si>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</si>
  <si>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</si>
  <si>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</si>
  <si>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</si>
  <si>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</si>
  <si>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</si>
  <si>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</si>
  <si>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</si>
  <si>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</si>
  <si>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</si>
  <si>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</si>
  <si>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</si>
  <si>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</si>
  <si>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</si>
  <si>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</si>
  <si>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</si>
  <si>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</si>
  <si>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</si>
  <si>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</si>
  <si>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</si>
  <si>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</si>
  <si>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</si>
  <si>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</si>
  <si>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</si>
  <si>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</si>
  <si>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</si>
  <si>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</si>
  <si>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</si>
  <si>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</si>
  <si>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</si>
  <si>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</si>
  <si>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</si>
  <si>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</si>
  <si>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</si>
  <si>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</si>
  <si>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</si>
  <si>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</si>
  <si>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</si>
  <si>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</si>
  <si>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</si>
  <si>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</si>
  <si>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</si>
  <si>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</si>
  <si>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</si>
  <si>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</si>
  <si>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</si>
  <si>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</si>
  <si>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</si>
  <si>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</si>
  <si>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</si>
  <si>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</si>
  <si>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</si>
  <si>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</si>
  <si>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</si>
  <si>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</si>
  <si>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</si>
  <si>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</si>
  <si>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</si>
  <si>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</si>
  <si>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</si>
  <si>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</si>
  <si>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</si>
  <si>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</si>
  <si>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</si>
  <si>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</si>
  <si>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</si>
  <si>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</si>
  <si>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</si>
  <si>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</si>
  <si>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</si>
  <si>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</si>
  <si>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</si>
  <si>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</si>
  <si>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</si>
  <si>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</si>
  <si>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</si>
  <si>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</si>
  <si>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</si>
  <si>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</si>
  <si>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</si>
  <si>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</si>
  <si>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</si>
  <si>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</si>
  <si>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</si>
  <si>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</si>
  <si>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</si>
  <si>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</si>
  <si>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</si>
  <si>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</si>
  <si>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</si>
  <si>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</si>
  <si>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</si>
  <si>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</si>
  <si>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</si>
  <si>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</si>
  <si>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</si>
  <si>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</si>
  <si>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</si>
  <si>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</si>
  <si>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</si>
  <si>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</si>
  <si>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</si>
  <si>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</si>
  <si>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</si>
  <si>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</si>
  <si>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</si>
  <si>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</si>
  <si>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</si>
  <si>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</si>
  <si>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</si>
  <si>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</si>
  <si>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</si>
  <si>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</si>
  <si>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</si>
  <si>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</si>
  <si>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</si>
  <si>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</si>
  <si>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</si>
  <si>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</si>
  <si>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</si>
  <si>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</si>
  <si>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</si>
  <si>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</si>
  <si>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</si>
  <si>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</si>
  <si>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</si>
  <si>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</si>
  <si>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</si>
  <si>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</si>
  <si>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</si>
  <si>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</si>
  <si>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</si>
  <si>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</si>
  <si>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</si>
  <si>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</si>
  <si>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</si>
  <si>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</si>
  <si>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</si>
  <si>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</si>
  <si>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</si>
  <si>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</si>
  <si>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</si>
  <si>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</si>
  <si>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</si>
  <si>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</si>
  <si>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</si>
  <si>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</si>
  <si>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</si>
  <si>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</si>
  <si>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</si>
  <si>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</si>
  <si>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</si>
  <si>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</si>
  <si>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</si>
  <si>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</si>
  <si>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</si>
  <si>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</si>
  <si>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</si>
  <si>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</si>
  <si>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</si>
  <si>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</si>
  <si>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</si>
  <si>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</si>
  <si>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</si>
  <si>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</si>
  <si>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</si>
  <si>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</si>
  <si>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</si>
  <si>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</si>
  <si>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</si>
  <si>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</si>
  <si>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</si>
  <si>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</si>
  <si>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</si>
  <si>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</si>
  <si>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</si>
  <si>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</si>
  <si>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</si>
  <si>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</si>
  <si>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</si>
  <si>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</si>
  <si>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</si>
  <si>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</si>
  <si>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</si>
  <si>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</si>
  <si>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</si>
  <si>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</si>
  <si>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</si>
  <si>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</si>
  <si>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</si>
  <si>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</si>
  <si>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</si>
  <si>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</si>
  <si>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</si>
  <si>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</si>
  <si>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</si>
  <si>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</si>
  <si>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</si>
  <si>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</si>
  <si>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</si>
  <si>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</si>
  <si>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</si>
  <si>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</si>
  <si>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</si>
  <si>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</si>
  <si>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</si>
  <si>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</si>
  <si>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</si>
  <si>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</si>
  <si>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</si>
  <si>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</si>
  <si>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</si>
  <si>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</si>
  <si>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</si>
  <si>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</si>
  <si>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</si>
  <si>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</si>
  <si>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</si>
  <si>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</si>
  <si>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</si>
  <si>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</si>
  <si>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</si>
  <si>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</si>
  <si>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</si>
  <si>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</si>
  <si>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</si>
  <si>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</si>
  <si>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</si>
  <si>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</si>
  <si>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</si>
  <si>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</si>
  <si>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</si>
  <si>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</si>
  <si>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</si>
  <si>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</si>
  <si>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</si>
  <si>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</si>
  <si>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</si>
  <si>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</si>
  <si>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</si>
  <si>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</si>
  <si>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</si>
  <si>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</si>
  <si>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</si>
  <si>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</si>
  <si>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</si>
  <si>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</si>
  <si>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</si>
  <si>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</si>
  <si>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</si>
  <si>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</si>
  <si>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</si>
  <si>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</si>
  <si>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</si>
  <si>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</si>
  <si>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</si>
  <si>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</si>
  <si>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</si>
  <si>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</si>
  <si>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</si>
  <si>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</si>
  <si>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</si>
  <si>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</si>
  <si>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</si>
  <si>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</si>
  <si>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</si>
  <si>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</si>
  <si>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</si>
  <si>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</si>
  <si>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</si>
  <si>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</si>
  <si>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</si>
  <si>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</si>
  <si>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</si>
  <si>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</si>
  <si>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</si>
  <si>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</si>
  <si>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</si>
  <si>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</si>
  <si>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</si>
  <si>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</si>
  <si>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</si>
  <si>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</si>
  <si>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</si>
  <si>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</si>
  <si>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</si>
  <si>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</si>
  <si>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</si>
  <si>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</si>
  <si>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</si>
  <si>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</si>
  <si>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</si>
  <si>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</si>
  <si>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</si>
  <si>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</si>
  <si>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</si>
  <si>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</si>
  <si>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</si>
  <si>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</si>
  <si>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</si>
  <si>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</si>
  <si>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</si>
  <si>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</si>
  <si>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</si>
  <si>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</si>
  <si>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</si>
  <si>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</si>
  <si>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</si>
  <si>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</si>
  <si>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</si>
  <si>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</si>
  <si>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</si>
  <si>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</si>
  <si>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</si>
  <si>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</si>
  <si>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</si>
  <si>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</si>
  <si>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</si>
  <si>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</si>
  <si>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</si>
  <si>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</si>
  <si>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</si>
  <si>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</si>
  <si>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</si>
  <si>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</si>
  <si>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</si>
  <si>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</si>
  <si>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</si>
  <si>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</si>
  <si>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</si>
  <si>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</si>
  <si>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</si>
  <si>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</si>
  <si>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</si>
  <si>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</si>
  <si>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</si>
  <si>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</si>
  <si>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</si>
  <si>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</si>
  <si>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</si>
  <si>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</si>
  <si>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</si>
  <si>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</si>
  <si>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</si>
  <si>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</si>
  <si>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</si>
  <si>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</si>
  <si>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</si>
  <si>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</si>
  <si>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</si>
  <si>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</si>
  <si>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</si>
  <si>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</si>
  <si>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</si>
  <si>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</si>
  <si>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</si>
  <si>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</si>
  <si>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</si>
  <si>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</si>
  <si>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</si>
  <si>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</si>
  <si>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</si>
  <si>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</si>
  <si>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</si>
  <si>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</si>
  <si>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</si>
  <si>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</si>
  <si>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</si>
  <si>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</si>
  <si>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</si>
  <si>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</si>
  <si>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</si>
  <si>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</si>
  <si>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</si>
  <si>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</si>
  <si>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</si>
  <si>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</si>
  <si>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</si>
  <si>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</si>
  <si>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</si>
  <si>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</si>
  <si>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</si>
  <si>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</si>
  <si>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</si>
  <si>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</si>
  <si>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</si>
  <si>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</si>
  <si>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</si>
  <si>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</si>
  <si>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</si>
  <si>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</si>
  <si>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</si>
  <si>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</si>
  <si>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</si>
  <si>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</si>
  <si>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</si>
  <si>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</si>
  <si>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</si>
  <si>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</si>
  <si>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</si>
  <si>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</si>
  <si>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</si>
  <si>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</si>
  <si>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</si>
  <si>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</si>
  <si>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</si>
  <si>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</si>
  <si>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</si>
  <si>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</si>
  <si>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</si>
  <si>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</si>
  <si>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</si>
  <si>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</si>
  <si>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</si>
  <si>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</si>
  <si>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</si>
  <si>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</si>
  <si>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</si>
  <si>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</si>
  <si>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</si>
  <si>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</si>
  <si>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</si>
  <si>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</si>
  <si>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</si>
  <si>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</si>
  <si>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</si>
  <si>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</si>
  <si>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</si>
  <si>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</si>
  <si>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</si>
  <si>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</si>
  <si>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</si>
  <si>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</si>
  <si>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</si>
  <si>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</si>
  <si>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</si>
  <si>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</si>
  <si>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</si>
  <si>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</si>
  <si>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</si>
  <si>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</si>
  <si>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</si>
  <si>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</si>
  <si>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</si>
  <si>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</si>
  <si>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</si>
  <si>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</si>
  <si>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</si>
  <si>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</si>
  <si>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</si>
  <si>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</si>
  <si>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</si>
  <si>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</si>
  <si>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</si>
  <si>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</si>
  <si>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</si>
  <si>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</si>
  <si>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</si>
  <si>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</si>
  <si>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</si>
  <si>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</si>
  <si>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</si>
  <si>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</si>
  <si>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</si>
  <si>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</si>
  <si>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</si>
  <si>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</si>
  <si>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</si>
  <si>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</si>
  <si>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</si>
  <si>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</si>
  <si>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</si>
  <si>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</si>
  <si>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</si>
  <si>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</si>
  <si>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</si>
  <si>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</si>
  <si>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</si>
  <si>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</si>
  <si>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</si>
  <si>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</si>
  <si>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</si>
  <si>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</si>
  <si>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</si>
  <si>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</si>
  <si>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</si>
  <si>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</si>
  <si>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</si>
  <si>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</si>
  <si>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</si>
  <si>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</si>
  <si>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</si>
  <si>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</si>
  <si>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</si>
  <si>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</si>
  <si>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</si>
  <si>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</si>
  <si>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</si>
  <si>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</si>
  <si>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</si>
  <si>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</si>
  <si>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</si>
  <si>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</si>
  <si>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</si>
  <si>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</si>
  <si>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</si>
  <si>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</si>
  <si>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</si>
  <si>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</si>
  <si>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</si>
  <si>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</si>
  <si>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</si>
  <si>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</si>
  <si>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</si>
  <si>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</si>
  <si>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</si>
  <si>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</si>
  <si>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</si>
  <si>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</si>
  <si>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</si>
  <si>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</si>
  <si>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</si>
  <si>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</si>
  <si>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</si>
  <si>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</si>
  <si>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</si>
  <si>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</si>
  <si>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</si>
  <si>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</si>
  <si>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</si>
  <si>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</si>
  <si>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</si>
  <si>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</si>
  <si>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</si>
  <si>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</si>
  <si>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</si>
  <si>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</si>
  <si>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</si>
  <si>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</si>
  <si>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</si>
  <si>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</si>
  <si>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</si>
  <si>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</si>
  <si>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</si>
  <si>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</si>
  <si>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</si>
  <si>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</si>
  <si>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</si>
  <si>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</si>
  <si>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</si>
  <si>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</si>
  <si>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</si>
  <si>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</si>
  <si>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</si>
  <si>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</si>
  <si>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</si>
  <si>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</si>
  <si>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</si>
  <si>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</si>
  <si>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</si>
  <si>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</si>
  <si>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</si>
  <si>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</si>
  <si>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</si>
  <si>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</si>
  <si>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</si>
  <si>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</si>
  <si>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</si>
  <si>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</si>
  <si>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</si>
  <si>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</si>
  <si>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</si>
  <si>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</si>
  <si>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</si>
  <si>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</si>
  <si>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</si>
  <si>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</si>
  <si>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</si>
  <si>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</si>
  <si>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</si>
  <si>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</si>
  <si>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</si>
  <si>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</si>
  <si>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</si>
  <si>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</si>
  <si>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</si>
  <si>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</si>
  <si>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</si>
  <si>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</si>
  <si>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</si>
  <si>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</si>
  <si>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</si>
  <si>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</si>
  <si>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</si>
  <si>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</si>
  <si>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</si>
  <si>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</si>
  <si>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</si>
  <si>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</si>
  <si>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</si>
  <si>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</si>
  <si>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</si>
  <si>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</si>
  <si>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</si>
  <si>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</si>
  <si>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</si>
  <si>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</si>
  <si>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</si>
  <si>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</si>
  <si>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</si>
  <si>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</si>
  <si>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</si>
  <si>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</si>
  <si>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</si>
  <si>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</si>
  <si>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</si>
  <si>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</si>
  <si>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</si>
  <si>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</si>
  <si>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</si>
  <si>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</si>
  <si>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</si>
  <si>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</si>
  <si>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</si>
  <si>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</si>
  <si>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</si>
  <si>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</si>
  <si>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</si>
  <si>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</si>
  <si>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</si>
  <si>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</si>
  <si>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</si>
  <si>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</si>
  <si>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</si>
  <si>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</si>
  <si>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</si>
  <si>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</si>
  <si>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</si>
  <si>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</si>
  <si>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</si>
  <si>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</si>
  <si>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</si>
  <si>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</si>
  <si>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</si>
  <si>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</si>
  <si>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</si>
  <si>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</si>
  <si>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</si>
  <si>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</si>
  <si>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</si>
  <si>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</si>
  <si>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</si>
  <si>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</si>
  <si>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</si>
  <si>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</si>
  <si>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</si>
  <si>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</si>
  <si>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</si>
  <si>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</si>
  <si>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</si>
  <si>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</si>
  <si>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</si>
  <si>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</si>
  <si>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</si>
  <si>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</si>
  <si>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</si>
  <si>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</si>
  <si>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</si>
  <si>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</si>
  <si>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</si>
  <si>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</si>
  <si>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</si>
  <si>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</si>
  <si>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</si>
  <si>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</si>
  <si>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</si>
  <si>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</si>
  <si>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</si>
  <si>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</si>
  <si>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</si>
  <si>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</si>
  <si>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</si>
  <si>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</si>
  <si>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</si>
  <si>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</si>
  <si>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</si>
  <si>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</si>
  <si>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</si>
  <si>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</si>
  <si>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</si>
  <si>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</si>
  <si>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</si>
  <si>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</si>
  <si>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</si>
  <si>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</si>
  <si>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</si>
  <si>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</si>
  <si>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</si>
  <si>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</si>
  <si>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</si>
  <si>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</si>
  <si>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</si>
  <si>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</si>
  <si>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</si>
  <si>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</si>
  <si>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</si>
  <si>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</si>
  <si>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</si>
  <si>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</si>
  <si>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</si>
  <si>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</si>
  <si>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</si>
  <si>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</si>
  <si>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</si>
  <si>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</si>
  <si>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</si>
  <si>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</si>
  <si>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</si>
  <si>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</si>
  <si>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</si>
  <si>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</si>
  <si>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</si>
  <si>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</si>
  <si>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</si>
  <si>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</si>
  <si>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</si>
  <si>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</si>
  <si>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</si>
  <si>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</si>
  <si>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</si>
  <si>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</si>
  <si>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</si>
  <si>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</si>
  <si>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</si>
  <si>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</si>
  <si>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</si>
  <si>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</si>
  <si>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</si>
  <si>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</si>
  <si>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</si>
  <si>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</si>
  <si>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</si>
  <si>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</si>
  <si>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</si>
  <si>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</si>
  <si>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</si>
  <si>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</si>
  <si>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</si>
  <si>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</si>
  <si>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</si>
  <si>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</si>
  <si>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</si>
  <si>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</si>
  <si>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</si>
  <si>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</si>
  <si>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</si>
  <si>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</si>
  <si>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</si>
  <si>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</si>
  <si>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</si>
  <si>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</si>
  <si>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</si>
  <si>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</si>
  <si>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</si>
  <si>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</si>
  <si>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</si>
  <si>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</si>
  <si>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</si>
  <si>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</si>
  <si>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</si>
  <si>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</si>
  <si>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</si>
  <si>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</si>
  <si>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</si>
  <si>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</si>
  <si>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</si>
  <si>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</si>
  <si>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</si>
  <si>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</si>
  <si>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</si>
  <si>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</si>
  <si>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</si>
  <si>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</si>
  <si>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</si>
  <si>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</si>
  <si>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</si>
  <si>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</si>
  <si>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</si>
  <si>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</si>
  <si>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</si>
  <si>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</si>
  <si>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</si>
  <si>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</si>
  <si>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</si>
  <si>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</si>
  <si>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</si>
  <si>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</si>
  <si>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</si>
  <si>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</si>
  <si>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</si>
  <si>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</si>
  <si>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</si>
  <si>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</si>
  <si>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</si>
  <si>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</si>
  <si>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</si>
  <si>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</si>
  <si>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</si>
  <si>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</si>
  <si>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</si>
  <si>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</si>
  <si>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</si>
  <si>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</si>
  <si>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</si>
  <si>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</si>
  <si>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</si>
  <si>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</si>
  <si>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</si>
  <si>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</si>
  <si>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</si>
  <si>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</si>
  <si>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</si>
  <si>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</si>
  <si>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</si>
  <si>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</si>
  <si>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</si>
  <si>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</si>
  <si>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</si>
  <si>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</si>
  <si>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</si>
  <si>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</si>
  <si>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</si>
  <si>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</si>
  <si>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</si>
  <si>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</si>
  <si>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</si>
  <si>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</si>
  <si>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</si>
  <si>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</si>
  <si>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</si>
  <si>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</si>
  <si>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</si>
  <si>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</si>
  <si>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</si>
  <si>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</si>
  <si>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</si>
  <si>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</si>
  <si>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</si>
  <si>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</si>
  <si>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</si>
  <si>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</si>
  <si>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</si>
  <si>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</si>
  <si>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</si>
  <si>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</si>
  <si>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</si>
  <si>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</si>
  <si>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</si>
  <si>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</si>
  <si>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</si>
  <si>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</si>
  <si>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</si>
  <si>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</si>
  <si>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</si>
  <si>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</si>
  <si>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</si>
  <si>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</si>
  <si>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</si>
  <si>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</si>
  <si>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</si>
  <si>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</si>
  <si>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</si>
  <si>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</si>
  <si>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</si>
  <si>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</si>
  <si>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</si>
  <si>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</si>
  <si>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</si>
  <si>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</si>
  <si>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</si>
  <si>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</si>
  <si>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</si>
  <si>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</si>
  <si>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</si>
  <si>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</si>
  <si>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</si>
  <si>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</si>
  <si>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</si>
  <si>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</si>
  <si>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</si>
  <si>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</si>
  <si>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</si>
  <si>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</si>
  <si>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</si>
  <si>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</si>
  <si>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</si>
  <si>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</si>
  <si>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</si>
  <si>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</si>
  <si>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</si>
  <si>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</si>
  <si>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</si>
  <si>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</si>
  <si>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</si>
  <si>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</si>
  <si>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</si>
  <si>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</si>
  <si>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</si>
  <si>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</si>
  <si>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</si>
  <si>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</si>
  <si>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</si>
  <si>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</si>
  <si>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</si>
  <si>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</si>
  <si>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</si>
  <si>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</si>
  <si>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</si>
  <si>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</si>
  <si>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</si>
  <si>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</si>
  <si>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</si>
  <si>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</si>
  <si>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</si>
  <si>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</si>
  <si>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</si>
  <si>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</si>
  <si>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</si>
  <si>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</si>
  <si>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</si>
  <si>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</si>
  <si>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</si>
  <si>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</si>
  <si>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</si>
  <si>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</si>
  <si>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</si>
  <si>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</si>
  <si>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</si>
  <si>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</si>
  <si>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</si>
  <si>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</si>
  <si>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</si>
  <si>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</si>
  <si>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</si>
  <si>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</si>
  <si>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</si>
  <si>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</si>
  <si>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</si>
  <si>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</si>
  <si>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</si>
  <si>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</si>
  <si>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</si>
  <si>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</si>
  <si>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</si>
  <si>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</si>
  <si>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</si>
  <si>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</si>
  <si>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</si>
  <si>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</si>
  <si>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</si>
  <si>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</si>
  <si>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</si>
  <si>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</si>
  <si>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</si>
  <si>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</si>
  <si>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</si>
  <si>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</si>
  <si>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</si>
  <si>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</si>
  <si>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</si>
  <si>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</si>
  <si>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</si>
  <si>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</si>
  <si>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</si>
  <si>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</si>
  <si>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</si>
  <si>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</si>
  <si>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</si>
  <si>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</si>
  <si>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</si>
  <si>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</si>
  <si>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</si>
  <si>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</si>
  <si>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</si>
  <si>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</si>
  <si>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</si>
  <si>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</si>
  <si>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</si>
  <si>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</si>
  <si>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</si>
  <si>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</si>
  <si>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</si>
  <si>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</si>
  <si>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</si>
  <si>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</si>
  <si>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</si>
  <si>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</si>
  <si>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</si>
  <si>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</si>
  <si>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</si>
  <si>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</si>
  <si>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</si>
  <si>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</si>
  <si>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</si>
  <si>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</si>
  <si>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</si>
  <si>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</si>
  <si>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</si>
  <si>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</si>
  <si>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</si>
  <si>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</si>
  <si>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</si>
  <si>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</si>
  <si>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</si>
  <si>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</si>
  <si>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</si>
  <si>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</si>
  <si>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</si>
  <si>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</si>
  <si>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</si>
  <si>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</si>
  <si>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</si>
  <si>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</si>
  <si>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</si>
  <si>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</si>
  <si>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</si>
  <si>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</si>
  <si>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</si>
  <si>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</si>
  <si>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</si>
  <si>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</si>
  <si>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</si>
  <si>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</si>
  <si>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</si>
  <si>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</si>
  <si>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</si>
  <si>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</si>
  <si>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</si>
  <si>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</si>
  <si>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</si>
  <si>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</si>
  <si>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</si>
  <si>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</si>
  <si>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</si>
  <si>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</si>
  <si>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</si>
  <si>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</si>
  <si>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</si>
  <si>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</si>
  <si>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</si>
  <si>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</si>
  <si>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</si>
  <si>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</si>
  <si>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</si>
  <si>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</si>
  <si>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</si>
  <si>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</si>
  <si>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</si>
  <si>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</si>
  <si>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</si>
  <si>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</si>
  <si>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</si>
  <si>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</si>
  <si>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</si>
  <si>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</si>
  <si>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</si>
  <si>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</si>
  <si>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</si>
  <si>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</si>
  <si>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</si>
  <si>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</si>
  <si>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</si>
  <si>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</si>
  <si>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</si>
  <si>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</si>
  <si>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</si>
  <si>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</si>
  <si>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</si>
  <si>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</si>
  <si>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</si>
  <si>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</si>
  <si>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</si>
  <si>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</si>
  <si>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</si>
  <si>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</si>
  <si>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</si>
  <si>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</si>
  <si>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</si>
  <si>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</si>
  <si>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</si>
  <si>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</si>
  <si>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</si>
  <si>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</si>
  <si>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</si>
  <si>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</si>
  <si>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</si>
  <si>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</si>
  <si>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</si>
  <si>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</si>
  <si>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</si>
  <si>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</si>
  <si>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</si>
  <si>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</si>
  <si>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</si>
  <si>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</si>
  <si>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</si>
  <si>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</si>
  <si>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</si>
  <si>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</si>
  <si>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</si>
  <si>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</si>
  <si>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</si>
  <si>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</si>
  <si>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</si>
  <si>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</si>
  <si>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</si>
  <si>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</si>
  <si>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</si>
  <si>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</si>
  <si>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</si>
  <si>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</si>
  <si>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</si>
  <si>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</si>
  <si>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</si>
  <si>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</si>
  <si>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</si>
  <si>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</si>
  <si>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</si>
  <si>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</si>
  <si>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</si>
  <si>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</si>
  <si>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</si>
  <si>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</si>
  <si>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</si>
  <si>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</si>
  <si>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</si>
  <si>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</si>
  <si>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</si>
  <si>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</si>
  <si>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</si>
  <si>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</si>
  <si>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</si>
  <si>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</si>
  <si>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</si>
  <si>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</si>
  <si>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</si>
  <si>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</si>
  <si>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</si>
  <si>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</si>
  <si>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</si>
  <si>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</si>
  <si>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</si>
  <si>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</si>
  <si>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</si>
  <si>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</si>
  <si>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</si>
  <si>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</si>
  <si>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</si>
  <si>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</si>
  <si>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</si>
  <si>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</si>
  <si>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</si>
  <si>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</si>
  <si>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</si>
  <si>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</si>
  <si>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</si>
  <si>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</si>
  <si>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</si>
  <si>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</si>
  <si>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</si>
  <si>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</si>
  <si>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</si>
  <si>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</si>
  <si>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</si>
  <si>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</si>
  <si>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</si>
  <si>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</si>
  <si>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</si>
  <si>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</si>
  <si>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</si>
  <si>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</si>
  <si>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</si>
  <si>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</si>
  <si>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</si>
  <si>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</si>
  <si>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</si>
  <si>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</si>
  <si>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</si>
  <si>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</si>
  <si>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</si>
  <si>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</si>
  <si>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</si>
  <si>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</si>
  <si>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</si>
  <si>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</si>
  <si>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</si>
  <si>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</si>
  <si>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</si>
  <si>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</si>
  <si>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</si>
  <si>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</si>
  <si>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</si>
  <si>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</si>
  <si>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</si>
  <si>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</si>
  <si>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</si>
  <si>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</si>
  <si>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</si>
  <si>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</si>
  <si>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</si>
  <si>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</si>
  <si>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</si>
  <si>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</si>
  <si>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</si>
  <si>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</si>
  <si>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</si>
  <si>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</si>
  <si>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</si>
  <si>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</si>
  <si>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</si>
  <si>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</si>
  <si>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</si>
  <si>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</si>
  <si>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</si>
  <si>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</si>
  <si>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</si>
  <si>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</si>
  <si>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</si>
  <si>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</si>
  <si>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</si>
  <si>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</si>
  <si>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</si>
  <si>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</si>
  <si>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</si>
  <si>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</si>
  <si>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</si>
  <si>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</si>
  <si>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</si>
  <si>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</si>
  <si>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</si>
  <si>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</si>
  <si>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</si>
  <si>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</si>
  <si>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</si>
  <si>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</si>
  <si>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</si>
  <si>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</si>
  <si>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</si>
  <si>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</si>
  <si>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</si>
  <si>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</si>
  <si>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</si>
  <si>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</si>
  <si>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</si>
  <si>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</si>
  <si>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</si>
  <si>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</si>
  <si>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</si>
  <si>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</si>
  <si>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</si>
  <si>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</si>
  <si>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</si>
  <si>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</si>
  <si>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</si>
  <si>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</si>
  <si>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</si>
  <si>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</si>
  <si>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</si>
  <si>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</si>
  <si>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</si>
  <si>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</si>
  <si>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</si>
  <si>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</si>
  <si>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</si>
  <si>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</si>
  <si>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</si>
  <si>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</si>
  <si>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</si>
  <si>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</si>
  <si>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</si>
  <si>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</si>
  <si>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</si>
  <si>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</si>
  <si>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</si>
  <si>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</si>
  <si>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</si>
  <si>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</si>
  <si>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</si>
  <si>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</si>
  <si>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</si>
  <si>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</si>
  <si>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</si>
  <si>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</si>
  <si>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</si>
  <si>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</si>
  <si>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</si>
  <si>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</si>
  <si>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</si>
  <si>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</si>
  <si>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</si>
  <si>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</si>
  <si>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</si>
  <si>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</si>
  <si>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</si>
  <si>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</si>
  <si>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</si>
  <si>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</si>
  <si>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</si>
  <si>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</si>
  <si>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</si>
  <si>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</si>
  <si>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</si>
  <si>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</si>
  <si>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</si>
  <si>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</si>
  <si>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</si>
  <si>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</si>
  <si>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</si>
  <si>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</si>
  <si>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</si>
  <si>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</si>
  <si>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</si>
  <si>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</si>
  <si>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</si>
  <si>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</si>
  <si>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</si>
  <si>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</si>
  <si>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</si>
  <si>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</si>
  <si>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</si>
  <si>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</si>
  <si>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</si>
  <si>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</si>
  <si>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</si>
  <si>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</si>
  <si>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</si>
  <si>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</si>
  <si>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</si>
  <si>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</si>
  <si>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</si>
  <si>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</si>
  <si>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</si>
  <si>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</si>
  <si>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</si>
  <si>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</si>
  <si>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</si>
  <si>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</si>
  <si>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</si>
  <si>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</si>
  <si>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</si>
  <si>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</si>
  <si>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</si>
  <si>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</si>
  <si>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</si>
  <si>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</si>
  <si>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</si>
  <si>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</si>
  <si>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</si>
  <si>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</si>
  <si>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</si>
  <si>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</si>
  <si>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</si>
  <si>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</si>
  <si>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</si>
  <si>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</si>
  <si>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</si>
  <si>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</si>
  <si>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</si>
  <si>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</si>
  <si>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</si>
  <si>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</si>
  <si>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</si>
  <si>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</si>
  <si>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</si>
  <si>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</si>
  <si>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</si>
  <si>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</si>
  <si>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</si>
  <si>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</si>
  <si>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</si>
  <si>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</si>
  <si>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</si>
  <si>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</si>
  <si>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</si>
  <si>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</si>
  <si>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</si>
  <si>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</si>
  <si>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</si>
  <si>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</si>
  <si>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</si>
  <si>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</si>
  <si>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</si>
  <si>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</si>
  <si>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</si>
  <si>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</si>
  <si>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</si>
  <si>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</si>
  <si>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</si>
  <si>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</si>
  <si>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</si>
  <si>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</si>
  <si>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</si>
  <si>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</si>
  <si>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</si>
  <si>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</si>
  <si>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</si>
  <si>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</si>
  <si>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</si>
  <si>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</si>
  <si>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</si>
  <si>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</si>
  <si>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</si>
  <si>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</si>
  <si>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</si>
  <si>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</si>
  <si>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</si>
  <si>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</si>
  <si>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</si>
  <si>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</si>
  <si>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</si>
  <si>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</si>
  <si>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</si>
  <si>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</si>
  <si>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</si>
  <si>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</si>
  <si>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</si>
  <si>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</si>
  <si>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</si>
  <si>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</si>
  <si>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</si>
  <si>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</si>
  <si>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</si>
  <si>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</si>
  <si>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</si>
  <si>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</si>
  <si>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</si>
  <si>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</si>
  <si>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</si>
  <si>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</si>
  <si>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</si>
  <si>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</si>
  <si>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</si>
  <si>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</si>
  <si>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</si>
  <si>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</si>
  <si>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</si>
  <si>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</si>
  <si>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</si>
  <si>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</si>
  <si>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</si>
  <si>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</si>
  <si>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</si>
  <si>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</si>
  <si>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</si>
  <si>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</si>
  <si>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</si>
  <si>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</si>
  <si>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</si>
  <si>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</si>
  <si>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</si>
  <si>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</si>
  <si>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</si>
  <si>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</si>
  <si>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</si>
  <si>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</si>
  <si>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</si>
  <si>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</si>
  <si>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</si>
  <si>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</si>
  <si>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</si>
  <si>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</si>
  <si>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</si>
  <si>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</si>
  <si>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</si>
  <si>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</si>
  <si>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</si>
  <si>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</si>
  <si>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</si>
  <si>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</si>
  <si>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</si>
  <si>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</si>
  <si>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</si>
  <si>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</si>
  <si>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</si>
  <si>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</si>
  <si>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</si>
  <si>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</si>
  <si>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</si>
  <si>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</si>
  <si>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</si>
  <si>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</si>
  <si>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</si>
  <si>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</si>
  <si>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</si>
  <si>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</si>
  <si>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</si>
  <si>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</si>
  <si>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</si>
  <si>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</si>
  <si>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</si>
  <si>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</si>
  <si>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</si>
  <si>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</si>
  <si>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</si>
  <si>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</si>
  <si>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</si>
  <si>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</si>
  <si>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</si>
  <si>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</si>
  <si>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</si>
  <si>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</si>
  <si>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</si>
  <si>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</si>
  <si>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</si>
  <si>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</si>
  <si>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</si>
  <si>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</si>
  <si>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</si>
  <si>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</si>
  <si>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</si>
  <si>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</si>
  <si>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</si>
  <si>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</si>
  <si>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</si>
  <si>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</si>
  <si>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</si>
  <si>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</si>
  <si>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</si>
  <si>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</si>
  <si>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</si>
  <si>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</si>
  <si>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</si>
  <si>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</si>
  <si>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</si>
  <si>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</si>
  <si>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</si>
  <si>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</si>
  <si>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</si>
  <si>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</si>
  <si>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</si>
  <si>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</si>
  <si>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</si>
  <si>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</si>
  <si>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</si>
  <si>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</si>
  <si>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</si>
  <si>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</si>
  <si>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</si>
  <si>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</si>
  <si>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</si>
  <si>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</si>
  <si>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</si>
  <si>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</si>
  <si>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</si>
  <si>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</si>
  <si>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</si>
  <si>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</si>
  <si>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</si>
  <si>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</si>
  <si>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</si>
  <si>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</si>
  <si>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</si>
  <si>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</si>
  <si>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</si>
  <si>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</si>
  <si>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</si>
  <si>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</si>
  <si>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</si>
  <si>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</si>
  <si>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</si>
  <si>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</si>
  <si>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</si>
  <si>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</si>
  <si>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</si>
  <si>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</si>
  <si>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</si>
  <si>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</si>
  <si>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</si>
  <si>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</si>
  <si>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</si>
  <si>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</si>
  <si>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</si>
  <si>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</si>
  <si>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</si>
  <si>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</si>
  <si>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</si>
  <si>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</si>
  <si>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</si>
  <si>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</si>
  <si>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</si>
  <si>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</si>
  <si>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</si>
  <si>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</si>
  <si>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</si>
  <si>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</si>
  <si>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</si>
  <si>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</si>
  <si>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</si>
  <si>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</si>
  <si>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</si>
  <si>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</si>
  <si>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</si>
  <si>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</si>
  <si>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</si>
  <si>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</si>
  <si>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</si>
  <si>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</si>
  <si>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</si>
  <si>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</si>
  <si>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</si>
  <si>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</si>
  <si>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</si>
  <si>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</si>
  <si>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</si>
  <si>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</si>
  <si>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</si>
  <si>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</si>
  <si>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</si>
  <si>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</si>
  <si>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</si>
  <si>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</si>
  <si>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</si>
  <si>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</si>
  <si>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</si>
  <si>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</si>
  <si>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</si>
  <si>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</si>
  <si>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</si>
  <si>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</si>
  <si>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</si>
  <si>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</si>
  <si>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</si>
  <si>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</si>
  <si>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</si>
  <si>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</si>
  <si>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</si>
  <si>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</si>
  <si>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</si>
  <si>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</si>
  <si>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</si>
  <si>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</si>
  <si>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</si>
  <si>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</si>
  <si>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</si>
  <si>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</si>
  <si>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</si>
  <si>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</si>
  <si>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</si>
  <si>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</si>
  <si>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</si>
  <si>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</si>
  <si>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</si>
  <si>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</si>
  <si>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</si>
  <si>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</si>
  <si>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</si>
  <si>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</si>
  <si>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</si>
  <si>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</si>
  <si>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</si>
  <si>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</si>
  <si>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</si>
  <si>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</si>
  <si>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</si>
  <si>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</si>
  <si>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</si>
  <si>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</si>
  <si>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</si>
  <si>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</si>
  <si>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</si>
  <si>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</si>
  <si>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</si>
  <si>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</si>
  <si>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</si>
  <si>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</si>
  <si>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</si>
  <si>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</si>
  <si>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</si>
  <si>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</si>
  <si>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</si>
  <si>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</si>
  <si>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</si>
  <si>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</si>
  <si>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</si>
  <si>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</si>
  <si>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</si>
  <si>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</si>
  <si>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</si>
  <si>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</si>
  <si>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</si>
  <si>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</si>
  <si>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</si>
  <si>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</si>
  <si>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</si>
  <si>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</si>
  <si>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</si>
  <si>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</si>
  <si>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</si>
  <si>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</si>
  <si>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</si>
  <si>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</si>
  <si>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</si>
  <si>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</si>
  <si>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</si>
  <si>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</si>
  <si>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</si>
  <si>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</si>
  <si>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</si>
  <si>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</si>
  <si>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</si>
  <si>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</si>
  <si>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</si>
  <si>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</si>
  <si>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</si>
  <si>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</si>
  <si>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</si>
  <si>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</si>
  <si>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</si>
  <si>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</si>
  <si>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</si>
  <si>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</si>
  <si>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</si>
  <si>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</si>
  <si>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</si>
  <si>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</si>
  <si>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</si>
  <si>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</si>
  <si>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</si>
  <si>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</si>
  <si>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</si>
  <si>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</si>
  <si>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</si>
  <si>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</si>
  <si>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</si>
  <si>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</si>
  <si>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</si>
  <si>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</si>
  <si>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</si>
  <si>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</si>
  <si>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</si>
  <si>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</si>
  <si>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</si>
  <si>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</si>
  <si>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</si>
  <si>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</si>
  <si>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</si>
  <si>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</si>
  <si>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</si>
  <si>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</si>
  <si>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</si>
  <si>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</si>
  <si>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</si>
  <si>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</si>
  <si>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</si>
  <si>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</si>
  <si>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</si>
  <si>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</si>
  <si>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</si>
  <si>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</si>
  <si>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</si>
  <si>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</si>
  <si>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</si>
  <si>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</si>
  <si>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</si>
  <si>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</si>
  <si>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</si>
  <si>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</si>
  <si>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</si>
  <si>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</si>
  <si>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</si>
  <si>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</si>
  <si>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</si>
  <si>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</si>
  <si>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</si>
  <si>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</si>
  <si>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</si>
  <si>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</si>
  <si>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</si>
  <si>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</si>
  <si>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</si>
  <si>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</si>
  <si>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</si>
  <si>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</si>
  <si>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</si>
  <si>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</si>
  <si>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</si>
  <si>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</si>
  <si>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</si>
  <si>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</si>
  <si>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</si>
  <si>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</si>
  <si>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</si>
  <si>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</si>
  <si>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</si>
  <si>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</si>
  <si>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</si>
  <si>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</si>
  <si>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</si>
  <si>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</si>
  <si>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</si>
  <si>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</si>
  <si>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</si>
  <si>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</si>
  <si>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</si>
  <si>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</si>
  <si>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</si>
  <si>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</si>
  <si>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</si>
  <si>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</si>
  <si>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</si>
  <si>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</si>
  <si>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</si>
  <si>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</si>
  <si>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</si>
  <si>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</si>
  <si>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</si>
  <si>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</si>
  <si>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</si>
  <si>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</si>
  <si>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</si>
  <si>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</si>
  <si>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</si>
  <si>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</si>
  <si>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</si>
  <si>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</si>
  <si>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</si>
  <si>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</si>
  <si>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</si>
  <si>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</si>
  <si>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</si>
  <si>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</si>
  <si>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</si>
  <si>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</si>
  <si>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</si>
  <si>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</si>
  <si>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</si>
  <si>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</si>
  <si>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</si>
  <si>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</si>
  <si>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</si>
  <si>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</si>
  <si>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</si>
  <si>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</si>
  <si>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</si>
  <si>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</si>
  <si>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</si>
  <si>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</si>
  <si>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</si>
  <si>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</si>
  <si>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</si>
  <si>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</si>
  <si>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</si>
  <si>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</si>
  <si>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</si>
  <si>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</si>
  <si>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</si>
  <si>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</si>
  <si>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</si>
  <si>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</si>
  <si>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</si>
  <si>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</si>
  <si>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</si>
  <si>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</si>
  <si>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</si>
  <si>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</si>
  <si>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</si>
  <si>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</si>
  <si>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</si>
  <si>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</si>
  <si>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</si>
  <si>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</si>
  <si>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</si>
  <si>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</si>
  <si>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</si>
  <si>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</si>
  <si>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</si>
  <si>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</si>
  <si>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</si>
  <si>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</si>
  <si>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</si>
  <si>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</si>
  <si>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</si>
  <si>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</si>
  <si>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</si>
  <si>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</si>
  <si>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</si>
  <si>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</si>
  <si>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</si>
  <si>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</si>
  <si>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</si>
  <si>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</si>
  <si>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</si>
  <si>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</si>
  <si>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</si>
  <si>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</si>
  <si>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</si>
  <si>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</si>
  <si>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</si>
  <si>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</si>
  <si>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</si>
  <si>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</si>
  <si>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</si>
  <si>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</si>
  <si>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</si>
  <si>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</si>
  <si>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</si>
  <si>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</si>
  <si>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</si>
  <si>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</si>
  <si>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</si>
  <si>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</si>
  <si>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</si>
  <si>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</si>
  <si>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</si>
  <si>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</si>
  <si>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</si>
  <si>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</si>
  <si>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</si>
  <si>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</si>
  <si>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</si>
  <si>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</si>
  <si>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</si>
  <si>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</si>
  <si>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</si>
  <si>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</si>
  <si>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</si>
  <si>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</si>
  <si>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</si>
  <si>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</si>
  <si>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</si>
  <si>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</si>
  <si>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</si>
  <si>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</si>
  <si>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</si>
  <si>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</si>
  <si>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</si>
  <si>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</si>
  <si>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</si>
  <si>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</si>
  <si>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</si>
  <si>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</si>
  <si>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</si>
  <si>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</si>
  <si>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</si>
  <si>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</si>
  <si>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</si>
  <si>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</si>
  <si>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</si>
  <si>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</si>
  <si>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</si>
  <si>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</si>
  <si>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</si>
  <si>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</si>
  <si>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</si>
  <si>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</si>
  <si>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</si>
  <si>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</si>
  <si>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</si>
  <si>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</si>
  <si>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</si>
  <si>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</si>
  <si>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</si>
  <si>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</si>
  <si>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</si>
  <si>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</si>
  <si>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</si>
  <si>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</si>
  <si>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</si>
  <si>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</si>
  <si>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</si>
  <si>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</si>
  <si>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</si>
  <si>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</si>
  <si>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</si>
  <si>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</si>
  <si>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</si>
  <si>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</si>
  <si>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</si>
  <si>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</si>
  <si>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</si>
  <si>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</si>
  <si>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</si>
  <si>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</si>
  <si>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</si>
  <si>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</si>
  <si>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</si>
  <si>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</si>
  <si>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</si>
  <si>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</si>
  <si>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</si>
  <si>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</si>
  <si>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</si>
  <si>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</si>
  <si>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</si>
  <si>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</si>
  <si>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</si>
  <si>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</si>
  <si>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</si>
  <si>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</si>
  <si>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</si>
  <si>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</si>
  <si>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</si>
  <si>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</si>
  <si>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</si>
  <si>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</si>
  <si>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</si>
  <si>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</si>
  <si>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</si>
  <si>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</si>
  <si>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</si>
  <si>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</si>
  <si>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</si>
  <si>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</si>
  <si>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</si>
  <si>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</si>
  <si>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</si>
  <si>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</si>
  <si>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</si>
  <si>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</si>
  <si>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</si>
  <si>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</si>
  <si>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</si>
  <si>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</si>
  <si>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</si>
  <si>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</si>
  <si>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</si>
  <si>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</si>
  <si>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</si>
  <si>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</si>
  <si>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</si>
  <si>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</si>
  <si>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</si>
  <si>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</si>
  <si>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</si>
  <si>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</si>
  <si>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</si>
  <si>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</si>
  <si>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</si>
  <si>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</si>
  <si>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</si>
  <si>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</si>
  <si>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</si>
  <si>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</si>
  <si>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</si>
  <si>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</si>
  <si>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</si>
  <si>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</si>
  <si>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</si>
  <si>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</si>
  <si>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</si>
  <si>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</si>
  <si>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</si>
  <si>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</si>
  <si>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</si>
  <si>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</si>
  <si>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</si>
  <si>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</si>
  <si>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</si>
  <si>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</si>
  <si>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</si>
  <si>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</si>
  <si>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</si>
  <si>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</si>
  <si>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</si>
  <si>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</si>
  <si>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</si>
  <si>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</si>
  <si>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</si>
  <si>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</si>
  <si>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</si>
  <si>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</si>
  <si>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</si>
  <si>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</si>
  <si>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</si>
  <si>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</si>
  <si>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</si>
  <si>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</si>
  <si>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</si>
  <si>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</si>
  <si>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</si>
  <si>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</si>
  <si>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</si>
  <si>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</si>
  <si>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</si>
  <si>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</si>
  <si>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</si>
  <si>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</si>
  <si>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</si>
  <si>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</si>
  <si>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</si>
  <si>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</si>
  <si>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</si>
  <si>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</si>
  <si>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</si>
  <si>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</si>
  <si>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</si>
  <si>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</si>
  <si>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</si>
  <si>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</si>
  <si>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</si>
  <si>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</si>
  <si>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</si>
  <si>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</si>
  <si>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</si>
  <si>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</si>
  <si>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</si>
  <si>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</si>
  <si>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</si>
  <si>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</si>
  <si>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</si>
  <si>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</si>
  <si>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</si>
  <si>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</si>
  <si>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</si>
  <si>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</si>
  <si>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</si>
  <si>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</si>
  <si>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</si>
  <si>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</si>
  <si>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</si>
  <si>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</si>
  <si>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</si>
  <si>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</si>
  <si>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</si>
  <si>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</si>
  <si>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</si>
  <si>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</si>
  <si>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</si>
  <si>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</si>
  <si>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</si>
  <si>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</si>
  <si>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</si>
  <si>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</si>
  <si>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</si>
  <si>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</si>
  <si>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</si>
  <si>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</si>
  <si>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</si>
  <si>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</si>
  <si>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</si>
  <si>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</si>
  <si>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</si>
  <si>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</si>
  <si>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</si>
  <si>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</si>
  <si>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</si>
  <si>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</si>
  <si>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</si>
  <si>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</si>
  <si>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</si>
  <si>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</si>
  <si>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</si>
  <si>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</si>
  <si>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</si>
  <si>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</si>
  <si>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</si>
  <si>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</si>
  <si>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</si>
  <si>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</si>
  <si>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</si>
  <si>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</si>
  <si>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</si>
  <si>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</si>
  <si>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</si>
  <si>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</si>
  <si>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</si>
  <si>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</si>
  <si>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</si>
  <si>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</si>
  <si>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</si>
  <si>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</si>
  <si>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</si>
  <si>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</si>
  <si>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</si>
  <si>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</si>
  <si>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</si>
  <si>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</si>
  <si>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</si>
  <si>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</si>
  <si>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</si>
  <si>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</si>
  <si>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</si>
  <si>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</si>
  <si>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</si>
  <si>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</si>
  <si>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</si>
  <si>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</si>
  <si>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</si>
  <si>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</si>
  <si>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</si>
  <si>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</si>
  <si>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</si>
  <si>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</si>
  <si>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</si>
  <si>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</si>
  <si>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</si>
  <si>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</si>
  <si>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</si>
  <si>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</si>
  <si>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</si>
  <si>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</si>
  <si>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</si>
  <si>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</si>
  <si>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</si>
  <si>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</si>
  <si>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</si>
  <si>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</si>
  <si>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</si>
  <si>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</si>
  <si>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</si>
  <si>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</si>
  <si>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</si>
  <si>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</si>
  <si>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</si>
  <si>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</si>
  <si>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</si>
  <si>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</si>
  <si>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</si>
  <si>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</si>
  <si>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</si>
  <si>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</si>
  <si>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</si>
  <si>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</si>
  <si>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</si>
  <si>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</si>
  <si>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</si>
  <si>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</si>
  <si>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</si>
  <si>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</si>
  <si>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</si>
  <si>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</si>
  <si>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</si>
  <si>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</si>
  <si>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</si>
  <si>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</si>
  <si>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</si>
  <si>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</si>
  <si>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</si>
  <si>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</si>
  <si>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</si>
  <si>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</si>
  <si>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</si>
  <si>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</si>
  <si>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</si>
  <si>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</si>
  <si>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</si>
  <si>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</si>
  <si>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</si>
  <si>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</si>
  <si>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</si>
  <si>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</si>
  <si>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</si>
  <si>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</si>
  <si>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</si>
  <si>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</si>
  <si>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</si>
  <si>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</si>
  <si>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</si>
  <si>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</si>
  <si>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</si>
  <si>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</si>
  <si>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</si>
  <si>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</si>
  <si>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</si>
  <si>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</si>
  <si>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</si>
  <si>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</si>
  <si>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</si>
  <si>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</si>
  <si>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</si>
  <si>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</si>
  <si>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</si>
  <si>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</si>
  <si>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</si>
  <si>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</si>
  <si>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</si>
  <si>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</si>
  <si>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</si>
  <si>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</si>
  <si>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</si>
  <si>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</si>
  <si>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</si>
  <si>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</si>
  <si>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</si>
  <si>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</si>
  <si>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</si>
  <si>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</si>
  <si>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</si>
  <si>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</si>
  <si>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</si>
  <si>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</si>
  <si>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</si>
  <si>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</si>
  <si>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</si>
  <si>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</si>
  <si>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</si>
  <si>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</si>
  <si>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</si>
  <si>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</si>
  <si>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</si>
  <si>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</si>
  <si>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</si>
  <si>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</si>
  <si>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</si>
  <si>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</si>
  <si>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</si>
  <si>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</si>
  <si>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</si>
  <si>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</si>
  <si>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</si>
  <si>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</si>
  <si>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</si>
  <si>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</si>
  <si>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</si>
  <si>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</si>
  <si>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</si>
  <si>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</si>
  <si>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</si>
  <si>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</si>
  <si>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</si>
  <si>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</si>
  <si>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</si>
  <si>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</si>
  <si>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</si>
  <si>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</si>
  <si>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</si>
  <si>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</si>
  <si>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</si>
  <si>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</si>
  <si>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</si>
  <si>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</si>
  <si>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</si>
  <si>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</si>
  <si>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</si>
  <si>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</si>
  <si>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</si>
  <si>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</si>
  <si>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</si>
  <si>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</si>
  <si>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</si>
  <si>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</si>
  <si>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</si>
  <si>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</si>
  <si>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</si>
  <si>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</si>
  <si>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</si>
  <si>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</si>
  <si>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</si>
  <si>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</si>
  <si>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</si>
  <si>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</si>
  <si>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</si>
  <si>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</si>
  <si>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</si>
  <si>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</si>
  <si>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</si>
  <si>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</si>
  <si>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</si>
  <si>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</si>
  <si>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</si>
  <si>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</si>
  <si>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</si>
  <si>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</si>
  <si>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</si>
  <si>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</si>
  <si>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</si>
  <si>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</si>
  <si>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</si>
  <si>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</si>
  <si>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</si>
  <si>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</si>
  <si>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</si>
  <si>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</si>
  <si>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</si>
  <si>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</si>
  <si>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</si>
  <si>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</si>
  <si>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</si>
  <si>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</si>
  <si>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</si>
  <si>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</si>
  <si>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</si>
  <si>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</si>
  <si>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</si>
  <si>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</si>
  <si>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</si>
  <si>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</si>
  <si>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</si>
  <si>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</si>
  <si>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</si>
  <si>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</si>
  <si>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</si>
  <si>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</si>
  <si>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</si>
  <si>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</si>
  <si>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</si>
  <si>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</si>
  <si>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</si>
  <si>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</si>
  <si>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</si>
  <si>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</si>
  <si>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</si>
  <si>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</si>
  <si>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</si>
  <si>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</si>
  <si>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</si>
  <si>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</si>
  <si>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</si>
  <si>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</si>
  <si>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</si>
  <si>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</si>
  <si>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</si>
  <si>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</si>
  <si>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</si>
  <si>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</si>
  <si>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</si>
  <si>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</si>
  <si>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</si>
  <si>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</si>
  <si>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</si>
  <si>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</si>
  <si>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</si>
  <si>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</si>
  <si>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</si>
  <si>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</si>
  <si>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</si>
  <si>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</si>
  <si>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</si>
  <si>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</si>
  <si>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</si>
  <si>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</si>
  <si>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</si>
  <si>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</si>
  <si>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</si>
  <si>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</si>
  <si>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</si>
  <si>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</si>
  <si>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</si>
  <si>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</si>
  <si>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</si>
  <si>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</si>
  <si>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</si>
  <si>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</si>
  <si>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</si>
  <si>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</si>
  <si>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</si>
  <si>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</si>
  <si>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</si>
  <si>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</si>
  <si>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</si>
  <si>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</si>
  <si>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</si>
  <si>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</si>
  <si>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</si>
  <si>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</si>
  <si>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</si>
  <si>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</si>
  <si>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</si>
  <si>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</si>
  <si>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</si>
  <si>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</si>
  <si>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</si>
  <si>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</si>
  <si>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</si>
  <si>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</si>
  <si>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</si>
  <si>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</si>
  <si>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</si>
  <si>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</si>
  <si>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</si>
  <si>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</si>
  <si>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</si>
  <si>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</si>
  <si>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</si>
  <si>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</si>
  <si>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</si>
  <si>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</si>
  <si>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</si>
  <si>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</si>
  <si>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</si>
  <si>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</si>
  <si>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</si>
  <si>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</si>
  <si>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</si>
  <si>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</si>
  <si>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</si>
  <si>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</si>
  <si>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</si>
  <si>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</si>
  <si>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</si>
  <si>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</si>
  <si>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</si>
  <si>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</si>
  <si>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</si>
  <si>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</si>
  <si>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</si>
  <si>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</si>
  <si>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</si>
  <si>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</si>
  <si>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</si>
  <si>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</si>
  <si>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</si>
  <si>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</si>
  <si>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</si>
  <si>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</si>
  <si>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</si>
  <si>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</si>
  <si>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</si>
  <si>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</si>
  <si>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</si>
  <si>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</si>
  <si>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</si>
  <si>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</si>
  <si>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</si>
  <si>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</si>
  <si>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</si>
  <si>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</si>
  <si>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</si>
  <si>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</si>
  <si>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</si>
  <si>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</si>
  <si>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</si>
  <si>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</si>
  <si>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</si>
  <si>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</si>
  <si>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</si>
  <si>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</si>
  <si>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</si>
  <si>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</si>
  <si>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</si>
  <si>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</si>
  <si>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</si>
  <si>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</si>
  <si>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</si>
  <si>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</si>
  <si>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</si>
  <si>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</si>
  <si>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</si>
  <si>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</si>
  <si>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</si>
  <si>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</si>
  <si>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</si>
  <si>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</si>
  <si>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</si>
  <si>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</si>
  <si>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</si>
  <si>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</si>
  <si>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</si>
  <si>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</si>
  <si>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</si>
  <si>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</si>
  <si>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</si>
  <si>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</si>
  <si>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</si>
  <si>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</si>
  <si>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</si>
  <si>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</si>
  <si>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</si>
  <si>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</si>
  <si>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</si>
  <si>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</si>
  <si>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</si>
  <si>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</si>
  <si>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</si>
  <si>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</si>
  <si>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</si>
  <si>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</si>
  <si>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</si>
  <si>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</si>
  <si>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</si>
  <si>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</si>
  <si>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</si>
  <si>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</si>
  <si>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</si>
  <si>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</si>
  <si>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</si>
  <si>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</si>
  <si>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</si>
  <si>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</si>
  <si>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</si>
  <si>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</si>
  <si>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</si>
  <si>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</si>
  <si>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</si>
  <si>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</si>
  <si>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</si>
  <si>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</si>
  <si>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</si>
  <si>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</si>
  <si>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</si>
  <si>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</si>
  <si>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</si>
  <si>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</si>
  <si>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</si>
  <si>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</si>
  <si>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</si>
  <si>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</si>
  <si>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</si>
  <si>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</si>
  <si>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</si>
  <si>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</si>
  <si>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</si>
  <si>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</si>
  <si>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</si>
  <si>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</si>
  <si>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</si>
  <si>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</si>
  <si>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</si>
  <si>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</si>
  <si>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</si>
  <si>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</si>
  <si>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</si>
  <si>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</si>
  <si>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</si>
  <si>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</si>
  <si>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</si>
  <si>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</si>
  <si>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</si>
  <si>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</si>
  <si>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</si>
  <si>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</si>
  <si>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</si>
  <si>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</si>
  <si>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</si>
  <si>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</si>
  <si>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</si>
  <si>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</si>
  <si>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</si>
  <si>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</si>
  <si>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</si>
  <si>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</si>
  <si>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</si>
  <si>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</si>
  <si>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</si>
  <si>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</si>
  <si>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</si>
  <si>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</si>
  <si>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</si>
  <si>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</si>
  <si>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</si>
  <si>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</si>
  <si>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</si>
  <si>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</si>
  <si>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</si>
  <si>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</si>
  <si>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</si>
  <si>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</si>
  <si>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</si>
  <si>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</si>
  <si>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</si>
  <si>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</si>
  <si>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</si>
  <si>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</si>
  <si>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</si>
  <si>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</si>
  <si>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</si>
  <si>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</si>
  <si>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</si>
  <si>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</si>
  <si>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</si>
  <si>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</si>
  <si>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</si>
  <si>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</si>
  <si>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</si>
  <si>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</si>
  <si>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</si>
  <si>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</si>
  <si>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</si>
  <si>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</si>
  <si>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</si>
  <si>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</si>
  <si>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</si>
  <si>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</si>
  <si>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</si>
  <si>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</si>
  <si>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</si>
  <si>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</si>
  <si>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</si>
  <si>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</si>
  <si>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</si>
  <si>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</si>
  <si>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</si>
  <si>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</si>
  <si>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</si>
  <si>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</si>
  <si>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</si>
  <si>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</si>
  <si>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</si>
  <si>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</si>
  <si>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</si>
  <si>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</si>
  <si>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</si>
  <si>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</si>
  <si>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</si>
  <si>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</si>
  <si>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</si>
  <si>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</si>
  <si>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</si>
  <si>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</si>
  <si>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</si>
  <si>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</si>
  <si>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</si>
  <si>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</si>
  <si>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</si>
  <si>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</si>
  <si>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</si>
  <si>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</si>
  <si>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</si>
  <si>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</si>
  <si>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</si>
  <si>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</si>
  <si>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</si>
  <si>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</si>
  <si>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</si>
  <si>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</si>
  <si>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</si>
  <si>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</si>
  <si>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</si>
  <si>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</si>
  <si>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</si>
  <si>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</si>
  <si>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</si>
  <si>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</si>
  <si>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</si>
  <si>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</si>
  <si>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</si>
  <si>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</si>
  <si>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</si>
  <si>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</si>
  <si>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</si>
  <si>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</si>
  <si>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</si>
  <si>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</si>
  <si>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</si>
  <si>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</si>
  <si>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</si>
  <si>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</si>
  <si>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</si>
  <si>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</si>
  <si>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</si>
  <si>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</si>
  <si>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</si>
  <si>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</si>
  <si>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</si>
  <si>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</si>
  <si>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</si>
  <si>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</si>
  <si>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</si>
  <si>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</si>
  <si>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</si>
  <si>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</si>
  <si>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</si>
  <si>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</si>
  <si>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</si>
  <si>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</si>
  <si>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</si>
  <si>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</si>
  <si>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</si>
  <si>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</si>
  <si>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</si>
  <si>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</si>
  <si>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</si>
  <si>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</si>
  <si>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</si>
  <si>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</si>
  <si>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</si>
  <si>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</si>
  <si>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</si>
  <si>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</si>
  <si>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</si>
  <si>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</si>
  <si>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</si>
  <si>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</si>
  <si>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</si>
  <si>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</si>
  <si>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</si>
  <si>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</si>
  <si>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</si>
  <si>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</si>
  <si>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</si>
  <si>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</si>
  <si>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</si>
  <si>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</si>
  <si>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</si>
  <si>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</si>
  <si>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</si>
  <si>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</si>
  <si>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</si>
  <si>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</si>
  <si>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</si>
  <si>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</si>
  <si>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</si>
  <si>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</si>
  <si>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</si>
  <si>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</si>
  <si>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</si>
  <si>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</si>
  <si>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</si>
  <si>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</si>
  <si>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</si>
  <si>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</si>
  <si>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</si>
  <si>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</si>
  <si>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</si>
  <si>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</si>
  <si>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</si>
  <si>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</si>
  <si>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</si>
  <si>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</si>
  <si>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</si>
  <si>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</si>
  <si>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</si>
  <si>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</si>
  <si>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</si>
  <si>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</si>
  <si>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</si>
  <si>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</si>
  <si>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</si>
  <si>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</si>
  <si>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</si>
  <si>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</si>
  <si>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</si>
  <si>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</si>
  <si>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</si>
  <si>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</si>
  <si>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</si>
  <si>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</si>
  <si>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</si>
  <si>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</si>
  <si>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</si>
  <si>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</si>
  <si>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</si>
  <si>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</si>
  <si>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</si>
  <si>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</si>
  <si>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</si>
  <si>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</si>
  <si>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</si>
  <si>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</si>
  <si>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</si>
  <si>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</si>
  <si>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</si>
  <si>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</si>
  <si>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</si>
  <si>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</si>
  <si>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</si>
  <si>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</si>
  <si>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</si>
  <si>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</si>
  <si>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</si>
  <si>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</si>
  <si>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</si>
  <si>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</si>
  <si>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</si>
  <si>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</si>
  <si>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</si>
  <si>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</si>
  <si>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</si>
  <si>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</si>
  <si>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</si>
  <si>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</si>
  <si>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</si>
  <si>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</si>
  <si>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</si>
  <si>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</si>
  <si>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</si>
  <si>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</si>
  <si>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</si>
  <si>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</si>
  <si>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</si>
  <si>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</si>
  <si>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</si>
  <si>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</si>
  <si>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</si>
  <si>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</si>
  <si>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</si>
  <si>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</si>
  <si>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</si>
  <si>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</si>
  <si>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</si>
  <si>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</si>
  <si>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</si>
  <si>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</si>
  <si>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</si>
  <si>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</si>
  <si>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</si>
  <si>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</si>
  <si>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</si>
  <si>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</si>
  <si>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</si>
  <si>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</si>
  <si>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</si>
  <si>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</si>
  <si>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</si>
  <si>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</si>
  <si>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</si>
  <si>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</si>
  <si>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</si>
  <si>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</si>
  <si>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</si>
  <si>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</si>
  <si>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</si>
  <si>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</si>
  <si>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</si>
  <si>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</si>
  <si>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</si>
  <si>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</si>
  <si>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</si>
  <si>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</si>
  <si>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</si>
  <si>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</si>
  <si>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</si>
  <si>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</si>
  <si>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</si>
  <si>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</si>
  <si>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</si>
  <si>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</si>
  <si>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</si>
  <si>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</si>
  <si>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</si>
  <si>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</si>
  <si>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</si>
  <si>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</si>
  <si>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</si>
  <si>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</si>
  <si>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</si>
  <si>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</si>
  <si>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</si>
  <si>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</si>
  <si>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</si>
  <si>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</si>
  <si>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</si>
  <si>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</si>
  <si>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</si>
  <si>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</si>
  <si>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</si>
  <si>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</si>
  <si>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</si>
  <si>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</si>
  <si>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</si>
  <si>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</si>
  <si>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</si>
  <si>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</si>
  <si>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</si>
  <si>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</si>
  <si>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</si>
  <si>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</si>
  <si>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</si>
  <si>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</si>
  <si>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</si>
  <si>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</si>
  <si>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</si>
  <si>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</si>
  <si>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</si>
  <si>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</si>
  <si>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</si>
  <si>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</si>
  <si>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</si>
  <si>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</si>
  <si>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</si>
  <si>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</si>
  <si>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</si>
  <si>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</si>
  <si>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</si>
  <si>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</si>
  <si>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</si>
  <si>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</si>
  <si>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</si>
  <si>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</si>
  <si>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</si>
  <si>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</si>
  <si>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</si>
  <si>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</si>
  <si>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</si>
  <si>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</si>
  <si>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</si>
  <si>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</si>
  <si>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</si>
  <si>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</si>
  <si>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</si>
  <si>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</si>
  <si>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</si>
  <si>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</si>
  <si>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</si>
  <si>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</si>
  <si>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</si>
  <si>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</si>
  <si>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</si>
  <si>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</si>
  <si>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</si>
  <si>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</si>
  <si>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</si>
  <si>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</si>
  <si>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</si>
  <si>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</si>
  <si>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</si>
  <si>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</si>
  <si>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</si>
  <si>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</si>
  <si>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</si>
  <si>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</si>
  <si>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</si>
  <si>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</si>
  <si>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</si>
  <si>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</si>
  <si>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</si>
  <si>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</si>
  <si>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</si>
  <si>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</si>
  <si>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</si>
  <si>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</si>
  <si>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</si>
  <si>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</si>
  <si>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</si>
  <si>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</si>
  <si>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</si>
  <si>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</si>
  <si>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</si>
  <si>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</si>
  <si>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</si>
  <si>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</si>
  <si>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</si>
  <si>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</si>
  <si>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</si>
  <si>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</si>
  <si>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</si>
  <si>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</si>
  <si>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</si>
  <si>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</si>
  <si>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</si>
  <si>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</si>
  <si>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</si>
  <si>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</si>
  <si>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</si>
  <si>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</si>
  <si>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</si>
  <si>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</si>
  <si>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</si>
  <si>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</si>
  <si>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</si>
  <si>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</si>
  <si>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</si>
  <si>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</si>
  <si>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</si>
  <si>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</si>
  <si>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</si>
  <si>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</si>
  <si>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</si>
  <si>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</si>
  <si>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</si>
  <si>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</si>
  <si>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</si>
  <si>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</si>
  <si>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</si>
  <si>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</si>
  <si>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</si>
  <si>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</si>
  <si>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</si>
  <si>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</si>
  <si>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</si>
  <si>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</si>
  <si>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</si>
  <si>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</si>
  <si>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</si>
  <si>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</si>
  <si>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</si>
  <si>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</si>
  <si>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</si>
  <si>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</si>
  <si>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</si>
  <si>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</si>
  <si>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</si>
  <si>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</si>
  <si>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</si>
  <si>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</si>
  <si>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</si>
  <si>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</si>
  <si>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</si>
  <si>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</si>
  <si>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</si>
  <si>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</si>
  <si>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</si>
  <si>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</si>
  <si>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</si>
  <si>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</si>
  <si>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</si>
  <si>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</si>
  <si>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</si>
  <si>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</si>
  <si>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</si>
  <si>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</si>
  <si>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</si>
  <si>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</si>
  <si>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</si>
  <si>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</si>
  <si>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</si>
  <si>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</si>
  <si>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</si>
  <si>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</si>
  <si>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</si>
  <si>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</si>
  <si>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</si>
  <si>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</si>
  <si>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</si>
  <si>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</si>
  <si>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</si>
  <si>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</si>
  <si>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</si>
  <si>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</si>
  <si>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</si>
  <si>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</si>
  <si>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</si>
  <si>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</si>
  <si>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</si>
  <si>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</si>
  <si>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</si>
  <si>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</si>
  <si>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</si>
  <si>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</si>
  <si>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</si>
  <si>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</si>
  <si>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</si>
  <si>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</si>
  <si>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</si>
  <si>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</si>
  <si>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</si>
  <si>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</si>
  <si>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</si>
  <si>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</si>
  <si>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</si>
  <si>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</si>
  <si>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</si>
  <si>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</si>
  <si>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</si>
  <si>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</si>
  <si>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</si>
  <si>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</si>
  <si>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</si>
  <si>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</si>
  <si>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</si>
  <si>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</si>
  <si>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</si>
  <si>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</si>
  <si>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</si>
  <si>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</si>
  <si>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</si>
  <si>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</si>
  <si>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</si>
  <si>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</si>
  <si>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</si>
  <si>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</si>
  <si>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</si>
  <si>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</si>
  <si>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</si>
  <si>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</si>
  <si>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</si>
  <si>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</si>
  <si>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</si>
  <si>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</si>
  <si>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</si>
  <si>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</si>
  <si>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</si>
  <si>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</si>
  <si>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</si>
  <si>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</si>
  <si>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</si>
  <si>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</si>
  <si>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</si>
  <si>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</si>
  <si>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</si>
  <si>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</si>
  <si>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</si>
  <si>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</si>
  <si>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</si>
  <si>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</si>
  <si>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</si>
  <si>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</si>
  <si>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</si>
  <si>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</si>
  <si>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</si>
  <si>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</si>
  <si>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</si>
  <si>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</si>
  <si>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</si>
  <si>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</si>
  <si>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</si>
  <si>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</si>
  <si>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</si>
  <si>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</si>
  <si>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</si>
  <si>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</si>
  <si>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</si>
  <si>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</si>
  <si>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</si>
  <si>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</si>
  <si>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</si>
  <si>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</si>
  <si>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</si>
  <si>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</si>
  <si>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</si>
  <si>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</si>
  <si>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</si>
  <si>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</si>
  <si>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</si>
  <si>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</si>
  <si>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</si>
  <si>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</si>
  <si>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</si>
  <si>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</si>
  <si>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</si>
  <si>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</si>
  <si>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</si>
  <si>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</si>
  <si>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</si>
  <si>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</si>
  <si>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</si>
  <si>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</si>
  <si>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</si>
  <si>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</si>
  <si>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</si>
  <si>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</si>
  <si>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</si>
  <si>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</si>
  <si>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</si>
  <si>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</si>
  <si>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</si>
  <si>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</si>
  <si>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</si>
  <si>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</si>
  <si>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</si>
  <si>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</si>
  <si>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</si>
  <si>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</si>
  <si>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</si>
  <si>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</si>
  <si>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</si>
  <si>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</si>
  <si>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</si>
  <si>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</si>
  <si>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</si>
  <si>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</si>
  <si>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</si>
  <si>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</si>
  <si>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</si>
  <si>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</si>
  <si>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</si>
  <si>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</si>
  <si>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</si>
  <si>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</si>
  <si>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</si>
  <si>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</si>
  <si>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</si>
  <si>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</si>
  <si>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</si>
  <si>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</si>
  <si>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</si>
  <si>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</si>
  <si>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</si>
  <si>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</si>
  <si>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</si>
  <si>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</si>
  <si>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</si>
  <si>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</si>
  <si>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</si>
  <si>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</si>
  <si>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</si>
  <si>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</si>
  <si>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</si>
  <si>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</si>
  <si>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</si>
  <si>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</si>
  <si>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</si>
  <si>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</si>
  <si>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</si>
  <si>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</si>
  <si>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</si>
  <si>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</si>
  <si>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</si>
  <si>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</si>
  <si>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</si>
  <si>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</si>
  <si>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</si>
  <si>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</si>
  <si>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</si>
  <si>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</si>
  <si>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</si>
  <si>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</si>
  <si>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</si>
  <si>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</si>
  <si>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</si>
  <si>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</si>
  <si>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</si>
  <si>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</si>
  <si>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</si>
  <si>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</si>
  <si>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</si>
  <si>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</si>
  <si>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</si>
  <si>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</si>
  <si>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</si>
  <si>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</si>
  <si>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</si>
  <si>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</si>
  <si>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</si>
  <si>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</si>
  <si>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</si>
  <si>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</si>
  <si>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</si>
  <si>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</si>
  <si>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</si>
  <si>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</si>
  <si>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</si>
  <si>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</si>
  <si>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</si>
  <si>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</si>
  <si>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</si>
  <si>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</si>
  <si>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</si>
  <si>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</si>
  <si>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</si>
  <si>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</si>
  <si>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</si>
  <si>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</si>
  <si>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</si>
  <si>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</si>
  <si>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</si>
  <si>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</si>
  <si>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</si>
  <si>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</si>
  <si>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</si>
  <si>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</si>
  <si>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</si>
  <si>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</si>
  <si>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</si>
  <si>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</si>
  <si>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</si>
  <si>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</si>
  <si>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</si>
  <si>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</si>
  <si>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</si>
  <si>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</si>
  <si>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</si>
  <si>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</si>
  <si>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</si>
  <si>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</si>
  <si>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</si>
  <si>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</si>
  <si>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</si>
  <si>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</si>
  <si>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</si>
  <si>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</si>
  <si>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</si>
  <si>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</si>
  <si>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</si>
  <si>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</si>
  <si>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</si>
  <si>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</si>
  <si>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</si>
  <si>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</si>
  <si>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</si>
  <si>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</si>
  <si>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</si>
  <si>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</si>
  <si>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</si>
  <si>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</si>
  <si>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</si>
  <si>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</si>
  <si>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</si>
  <si>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</si>
  <si>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</si>
  <si>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</si>
  <si>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</si>
  <si>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</si>
  <si>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</si>
  <si>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</si>
  <si>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</si>
  <si>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</si>
  <si>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</si>
  <si>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</si>
  <si>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</si>
  <si>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</si>
  <si>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</si>
  <si>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</si>
  <si>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</si>
  <si>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</si>
  <si>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</si>
  <si>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</si>
  <si>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</si>
  <si>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</si>
  <si>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</si>
  <si>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</si>
  <si>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</si>
  <si>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</si>
  <si>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</si>
  <si>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</si>
  <si>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</si>
  <si>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</si>
  <si>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</si>
  <si>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</si>
  <si>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</si>
  <si>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</si>
  <si>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</si>
  <si>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</si>
  <si>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</si>
  <si>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</si>
  <si>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</si>
  <si>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</si>
  <si>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</si>
  <si>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</si>
  <si>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</si>
  <si>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</si>
  <si>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</si>
  <si>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</si>
  <si>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</si>
  <si>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</si>
  <si>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</si>
  <si>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</si>
  <si>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</si>
  <si>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</si>
  <si>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</si>
  <si>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</si>
  <si>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</si>
  <si>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</si>
  <si>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</si>
  <si>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</si>
  <si>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</si>
  <si>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</si>
  <si>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</si>
  <si>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</si>
  <si>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</si>
  <si>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</si>
  <si>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</si>
  <si>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</si>
  <si>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</si>
  <si>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</si>
  <si>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</si>
  <si>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</si>
  <si>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</si>
  <si>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</si>
  <si>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</si>
  <si>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</si>
  <si>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</si>
  <si>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</si>
  <si>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</si>
  <si>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</si>
  <si>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</si>
  <si>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</si>
  <si>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</si>
  <si>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</si>
  <si>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</si>
  <si>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</si>
  <si>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</si>
  <si>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</si>
  <si>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</si>
  <si>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</si>
  <si>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</si>
  <si>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</si>
  <si>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</si>
  <si>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</si>
  <si>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</si>
  <si>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</si>
  <si>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</si>
  <si>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</si>
  <si>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</si>
  <si>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</si>
  <si>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</si>
  <si>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</si>
  <si>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</si>
  <si>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</si>
  <si>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</si>
  <si>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</si>
  <si>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</si>
  <si>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</si>
  <si>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</si>
  <si>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</si>
  <si>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</si>
  <si>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</si>
  <si>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</si>
  <si>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</si>
  <si>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</si>
  <si>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</si>
  <si>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</si>
  <si>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</si>
  <si>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</si>
  <si>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</si>
  <si>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</si>
  <si>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</si>
  <si>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</si>
  <si>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</si>
  <si>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</si>
  <si>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</si>
  <si>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</si>
  <si>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</si>
  <si>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</si>
  <si>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</si>
  <si>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</si>
  <si>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</si>
  <si>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</si>
  <si>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</si>
  <si>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</si>
  <si>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</si>
  <si>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</si>
  <si>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</si>
  <si>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</si>
  <si>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</si>
  <si>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</si>
  <si>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</si>
  <si>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</si>
  <si>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</si>
  <si>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</si>
  <si>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</si>
  <si>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</si>
  <si>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</si>
  <si>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</si>
  <si>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</si>
  <si>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</si>
  <si>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</si>
  <si>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</si>
  <si>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</si>
  <si>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</si>
  <si>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</si>
  <si>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</si>
  <si>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</si>
  <si>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</si>
  <si>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</si>
  <si>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</si>
  <si>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</si>
  <si>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</si>
  <si>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</si>
  <si>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</si>
  <si>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</si>
  <si>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</si>
  <si>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</si>
  <si>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</si>
  <si>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</si>
  <si>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</si>
  <si>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</si>
  <si>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</si>
  <si>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</si>
  <si>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</si>
  <si>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</si>
  <si>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</si>
  <si>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</si>
  <si>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</si>
  <si>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</si>
  <si>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</si>
  <si>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</si>
  <si>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</si>
  <si>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</si>
  <si>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</si>
  <si>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</si>
  <si>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</si>
  <si>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</si>
  <si>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</si>
  <si>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</si>
  <si>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</si>
  <si>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</si>
  <si>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</si>
  <si>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</si>
  <si>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</si>
  <si>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</si>
  <si>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</si>
  <si>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</si>
  <si>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</si>
  <si>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</si>
  <si>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</si>
  <si>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</si>
  <si>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</si>
  <si>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</si>
  <si>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</si>
  <si>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</si>
  <si>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</si>
  <si>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</si>
  <si>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</si>
  <si>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</si>
  <si>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</si>
  <si>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</si>
  <si>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</si>
  <si>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</si>
  <si>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</si>
  <si>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</si>
  <si>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</si>
  <si>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</si>
  <si>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</si>
  <si>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</si>
  <si>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</si>
  <si>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</si>
  <si>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</si>
  <si>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</si>
  <si>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</si>
  <si>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</si>
  <si>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</si>
  <si>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</si>
  <si>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</si>
  <si>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</si>
  <si>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</si>
  <si>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</si>
  <si>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</si>
  <si>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</si>
  <si>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</si>
  <si>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</si>
  <si>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</si>
  <si>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</si>
  <si>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</si>
  <si>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</si>
  <si>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</si>
  <si>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</si>
  <si>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</si>
  <si>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</si>
  <si>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</si>
  <si>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</si>
  <si>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</si>
  <si>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</si>
  <si>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</si>
  <si>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</si>
  <si>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</si>
  <si>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</si>
  <si>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</si>
  <si>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</si>
  <si>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</si>
  <si>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</si>
  <si>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</si>
  <si>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</si>
  <si>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</si>
  <si>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</si>
  <si>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</si>
  <si>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</si>
  <si>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</si>
  <si>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</si>
  <si>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</si>
  <si>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</si>
  <si>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</si>
  <si>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</si>
  <si>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</si>
  <si>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</si>
  <si>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</si>
  <si>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</si>
  <si>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</si>
  <si>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</si>
  <si>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</si>
  <si>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</si>
  <si>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</si>
  <si>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</si>
  <si>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</si>
  <si>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</si>
  <si>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</si>
  <si>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</si>
  <si>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</si>
  <si>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</si>
  <si>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</si>
  <si>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</si>
  <si>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</si>
  <si>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</si>
  <si>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</si>
  <si>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</si>
  <si>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</si>
  <si>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</si>
  <si>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</si>
  <si>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</si>
  <si>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</si>
  <si>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</si>
  <si>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</si>
  <si>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</si>
  <si>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</si>
  <si>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</si>
  <si>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</si>
  <si>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</si>
  <si>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</si>
  <si>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</si>
  <si>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</si>
  <si>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</si>
  <si>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</si>
  <si>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</si>
  <si>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</si>
  <si>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</si>
  <si>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</si>
  <si>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</si>
  <si>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</si>
  <si>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</si>
  <si>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</si>
  <si>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</si>
  <si>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</si>
  <si>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</si>
  <si>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</si>
  <si>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</si>
  <si>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</si>
  <si>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</si>
  <si>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</si>
  <si>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</si>
  <si>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</si>
  <si>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</si>
  <si>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</si>
  <si>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</si>
  <si>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</si>
  <si>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</si>
  <si>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</si>
  <si>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</si>
  <si>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</si>
  <si>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</si>
  <si>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</si>
  <si>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</si>
  <si>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</si>
  <si>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</si>
  <si>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</si>
  <si>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</si>
  <si>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</si>
  <si>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</si>
  <si>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</si>
  <si>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</si>
  <si>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</si>
  <si>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</si>
  <si>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</si>
  <si>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</si>
  <si>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</si>
  <si>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</si>
  <si>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</si>
  <si>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</si>
  <si>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</si>
  <si>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</si>
  <si>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</si>
  <si>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</si>
  <si>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</si>
  <si>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</si>
  <si>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</si>
  <si>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</si>
  <si>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</si>
  <si>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</si>
  <si>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</si>
  <si>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</si>
  <si>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</si>
  <si>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</si>
  <si>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</si>
  <si>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</si>
  <si>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</si>
  <si>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</si>
  <si>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</si>
  <si>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</si>
  <si>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</si>
  <si>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</si>
  <si>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</si>
  <si>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</si>
  <si>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</si>
  <si>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</si>
  <si>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</si>
  <si>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</si>
  <si>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</si>
  <si>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</si>
  <si>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</si>
  <si>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</si>
  <si>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</si>
  <si>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</si>
  <si>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</si>
  <si>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</si>
  <si>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</si>
  <si>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</si>
  <si>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</si>
  <si>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</si>
  <si>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</si>
  <si>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</si>
  <si>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</si>
  <si>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</si>
  <si>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</si>
  <si>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</si>
  <si>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</si>
  <si>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</si>
  <si>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</si>
  <si>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</si>
  <si>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</si>
  <si>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</si>
  <si>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</si>
  <si>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</si>
  <si>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</si>
  <si>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</si>
  <si>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</si>
  <si>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</si>
  <si>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</si>
  <si>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</si>
  <si>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</si>
  <si>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</si>
  <si>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</si>
  <si>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</si>
  <si>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</si>
  <si>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</si>
  <si>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</si>
  <si>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</si>
  <si>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</si>
  <si>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</si>
  <si>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</si>
  <si>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</si>
  <si>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</si>
  <si>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</si>
  <si>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</si>
  <si>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</si>
  <si>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</si>
  <si>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</si>
  <si>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</si>
  <si>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</si>
  <si>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</si>
  <si>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</si>
  <si>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</si>
  <si>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</si>
  <si>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</si>
  <si>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</si>
  <si>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</si>
  <si>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</si>
  <si>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</si>
  <si>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</si>
  <si>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</si>
  <si>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</si>
  <si>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</si>
  <si>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</si>
  <si>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</si>
  <si>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</si>
  <si>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</si>
  <si>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</si>
  <si>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</si>
  <si>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</si>
  <si>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</si>
  <si>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</si>
  <si>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</si>
  <si>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</si>
  <si>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</si>
  <si>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</si>
  <si>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</si>
  <si>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</si>
  <si>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</si>
  <si>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</si>
  <si>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</si>
  <si>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</si>
  <si>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</si>
  <si>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</si>
  <si>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</si>
  <si>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</si>
  <si>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</si>
  <si>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</si>
  <si>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</si>
  <si>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</si>
  <si>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</si>
  <si>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</si>
  <si>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</si>
  <si>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</si>
  <si>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</si>
  <si>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</si>
  <si>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</si>
  <si>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</si>
  <si>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</si>
  <si>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</si>
  <si>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</si>
  <si>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</si>
  <si>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</si>
  <si>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</si>
  <si>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</si>
  <si>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</si>
  <si>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</si>
  <si>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</si>
  <si>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</si>
  <si>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</si>
  <si>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</si>
  <si>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</si>
  <si>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</si>
  <si>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</si>
  <si>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</si>
  <si>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</si>
  <si>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</si>
  <si>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</si>
  <si>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</si>
  <si>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</si>
  <si>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</si>
  <si>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</si>
  <si>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</si>
  <si>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</si>
  <si>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</si>
  <si>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</si>
  <si>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</si>
  <si>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</si>
  <si>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</si>
  <si>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</si>
  <si>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</si>
  <si>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</si>
  <si>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</si>
  <si>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</si>
  <si>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</si>
  <si>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</si>
  <si>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</si>
  <si>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</si>
  <si>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</si>
  <si>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</si>
  <si>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</si>
  <si>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</si>
  <si>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</si>
  <si>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</si>
  <si>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</si>
  <si>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</si>
  <si>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</si>
  <si>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</si>
  <si>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</si>
  <si>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</si>
  <si>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</si>
  <si>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</si>
  <si>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</si>
  <si>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</si>
  <si>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</si>
  <si>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</si>
  <si>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</si>
  <si>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</si>
  <si>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</si>
  <si>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</si>
  <si>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</si>
  <si>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</si>
  <si>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</si>
  <si>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</si>
  <si>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</si>
  <si>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</si>
  <si>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</si>
  <si>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</si>
  <si>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</si>
  <si>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</si>
  <si>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</si>
  <si>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</si>
  <si>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</si>
  <si>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</si>
  <si>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</si>
  <si>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</si>
  <si>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</si>
  <si>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</si>
  <si>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</si>
  <si>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</si>
  <si>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</si>
  <si>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</si>
  <si>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</si>
  <si>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</si>
  <si>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</si>
  <si>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</si>
  <si>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</si>
  <si>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</si>
  <si>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</si>
  <si>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</si>
  <si>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</si>
  <si>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</si>
  <si>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</si>
  <si>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</si>
  <si>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</si>
  <si>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</si>
  <si>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</si>
  <si>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</si>
  <si>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</si>
  <si>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</si>
  <si>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</si>
  <si>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</si>
  <si>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</si>
  <si>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</si>
  <si>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</si>
  <si>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</si>
  <si>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</si>
  <si>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</si>
  <si>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</si>
  <si>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</si>
  <si>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</si>
  <si>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</si>
  <si>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</si>
  <si>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</si>
  <si>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</si>
  <si>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</si>
  <si>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</si>
  <si>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</si>
  <si>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</si>
  <si>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</si>
  <si>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</si>
  <si>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</si>
  <si>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</si>
  <si>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</si>
  <si>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</si>
  <si>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</si>
  <si>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</si>
  <si>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</si>
  <si>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</si>
  <si>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</si>
  <si>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</si>
  <si>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</si>
  <si>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</si>
  <si>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</si>
  <si>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</si>
  <si>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</si>
  <si>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</si>
  <si>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</si>
  <si>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</si>
  <si>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</si>
  <si>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</si>
  <si>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</si>
  <si>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</si>
  <si>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</si>
  <si>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</si>
  <si>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</si>
  <si>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</si>
  <si>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</si>
  <si>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</si>
  <si>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</si>
  <si>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</si>
  <si>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</si>
  <si>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</si>
  <si>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</si>
  <si>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</si>
  <si>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</si>
  <si>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</si>
  <si>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</si>
  <si>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</si>
  <si>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</si>
  <si>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</si>
  <si>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</si>
  <si>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</si>
  <si>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</si>
  <si>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</si>
  <si>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</si>
  <si>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</si>
  <si>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</si>
  <si>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</si>
  <si>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</si>
  <si>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</si>
  <si>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</si>
  <si>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</si>
  <si>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</si>
  <si>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</si>
  <si>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</si>
  <si>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</si>
  <si>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</si>
  <si>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</si>
  <si>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</si>
  <si>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</si>
  <si>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</si>
  <si>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</si>
  <si>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</si>
  <si>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</si>
  <si>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</si>
  <si>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</si>
  <si>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</si>
  <si>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</si>
  <si>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</si>
  <si>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</si>
  <si>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</si>
  <si>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</si>
  <si>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</si>
  <si>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</si>
  <si>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</si>
  <si>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</si>
  <si>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</si>
  <si>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</si>
  <si>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</si>
  <si>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</si>
  <si>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</si>
  <si>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</si>
  <si>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</si>
  <si>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</si>
  <si>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</si>
  <si>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</si>
  <si>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</si>
  <si>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</si>
  <si>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</si>
  <si>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</si>
  <si>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</si>
  <si>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</si>
  <si>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</si>
  <si>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</si>
  <si>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</si>
  <si>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</si>
  <si>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</si>
  <si>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</si>
  <si>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</si>
  <si>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</si>
  <si>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</si>
  <si>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</si>
  <si>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</si>
  <si>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</si>
  <si>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</si>
  <si>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</si>
  <si>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</si>
  <si>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</si>
  <si>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</si>
  <si>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</si>
  <si>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</si>
  <si>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</si>
  <si>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</si>
  <si>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</si>
  <si>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</si>
  <si>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</si>
  <si>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</si>
  <si>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</si>
  <si>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</si>
  <si>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</si>
  <si>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</si>
  <si>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</si>
  <si>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</si>
  <si>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</si>
  <si>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</si>
  <si>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</si>
  <si>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</si>
  <si>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</si>
  <si>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</si>
  <si>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</si>
  <si>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</si>
  <si>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</si>
  <si>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</si>
  <si>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</si>
  <si>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</si>
  <si>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</si>
  <si>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</si>
  <si>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</si>
  <si>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</si>
  <si>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</si>
  <si>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</si>
  <si>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</si>
  <si>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</si>
  <si>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</si>
  <si>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</si>
  <si>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</si>
  <si>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</si>
  <si>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</si>
  <si>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</si>
  <si>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</si>
  <si>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</si>
  <si>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</si>
  <si>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</si>
  <si>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</si>
  <si>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</si>
  <si>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</si>
  <si>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</si>
  <si>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</si>
  <si>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</si>
  <si>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</si>
  <si>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</si>
  <si>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</si>
  <si>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</si>
  <si>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</si>
  <si>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</si>
  <si>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</si>
  <si>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</si>
  <si>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</si>
  <si>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</si>
  <si>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</si>
  <si>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</si>
  <si>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</si>
  <si>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</si>
  <si>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</si>
  <si>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</si>
  <si>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</si>
  <si>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</si>
  <si>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</si>
  <si>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</si>
  <si>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</si>
  <si>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</si>
  <si>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</si>
  <si>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</si>
  <si>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</si>
  <si>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</si>
  <si>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</si>
  <si>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</si>
  <si>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</si>
  <si>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</si>
  <si>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</si>
  <si>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</si>
  <si>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</si>
  <si>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</si>
  <si>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</si>
  <si>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</si>
  <si>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</si>
  <si>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</si>
  <si>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</si>
  <si>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</si>
  <si>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</si>
  <si>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</si>
  <si>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</si>
  <si>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</si>
  <si>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</si>
  <si>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</si>
  <si>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</si>
  <si>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</si>
  <si>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</si>
  <si>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</si>
  <si>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</si>
  <si>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</si>
  <si>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</si>
  <si>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</si>
  <si>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</si>
  <si>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</si>
  <si>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</si>
  <si>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</si>
  <si>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</si>
  <si>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</si>
  <si>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</si>
  <si>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</si>
  <si>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</si>
  <si>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</si>
  <si>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</si>
  <si>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</si>
  <si>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</si>
  <si>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</si>
  <si>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</si>
  <si>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</si>
  <si>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</si>
  <si>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</si>
  <si>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</si>
  <si>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</si>
  <si>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</si>
  <si>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</si>
  <si>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</si>
  <si>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</si>
  <si>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</si>
  <si>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</si>
  <si>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</si>
  <si>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</si>
  <si>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</si>
  <si>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</si>
  <si>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</si>
  <si>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</si>
  <si>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</si>
  <si>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</si>
  <si>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</si>
  <si>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</si>
  <si>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</si>
  <si>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</si>
  <si>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</si>
  <si>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</si>
  <si>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</si>
  <si>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</si>
  <si>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</si>
  <si>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</si>
  <si>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</si>
  <si>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</si>
  <si>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</si>
  <si>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</si>
  <si>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</si>
  <si>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</si>
  <si>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</si>
  <si>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</si>
  <si>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</si>
  <si>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</si>
  <si>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</si>
  <si>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</si>
  <si>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</si>
  <si>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</si>
  <si>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</si>
  <si>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</si>
  <si>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</si>
  <si>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</si>
  <si>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</si>
  <si>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</si>
  <si>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</si>
  <si>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</si>
  <si>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</si>
  <si>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</si>
  <si>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</si>
  <si>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</si>
  <si>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</si>
  <si>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</si>
  <si>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</si>
  <si>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</si>
  <si>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</si>
  <si>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</si>
  <si>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</si>
  <si>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</si>
  <si>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</si>
  <si>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</si>
  <si>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</si>
  <si>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</si>
  <si>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</si>
  <si>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</si>
  <si>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</si>
  <si>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</si>
  <si>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</si>
  <si>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</si>
  <si>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</si>
  <si>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</si>
  <si>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</si>
  <si>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</si>
  <si>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</si>
  <si>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</si>
  <si>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</si>
  <si>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</si>
  <si>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</si>
  <si>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</si>
  <si>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</si>
  <si>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</si>
  <si>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</si>
  <si>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</si>
  <si>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</si>
  <si>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</si>
  <si>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</si>
  <si>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</si>
  <si>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</si>
  <si>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</si>
  <si>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</si>
  <si>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</si>
  <si>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</si>
  <si>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</si>
  <si>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</si>
  <si>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</si>
  <si>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</si>
  <si>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</si>
  <si>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</si>
  <si>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</si>
  <si>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</si>
  <si>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</si>
  <si>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</si>
  <si>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</si>
  <si>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</si>
  <si>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</si>
  <si>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</si>
  <si>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</si>
  <si>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</si>
  <si>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</si>
  <si>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</si>
  <si>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</si>
  <si>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</si>
  <si>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</si>
  <si>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</si>
  <si>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</si>
  <si>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</si>
  <si>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</si>
  <si>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</si>
  <si>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</si>
  <si>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</si>
  <si>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</si>
  <si>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</si>
  <si>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</si>
  <si>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</si>
  <si>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</si>
  <si>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</si>
  <si>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</si>
  <si>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</si>
  <si>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</si>
  <si>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</si>
  <si>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</si>
  <si>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</si>
  <si>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</si>
  <si>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</si>
  <si>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</si>
  <si>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</si>
  <si>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</si>
  <si>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</si>
  <si>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</si>
  <si>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</si>
  <si>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</si>
  <si>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</si>
  <si>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</si>
  <si>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</si>
  <si>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</si>
  <si>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</si>
  <si>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</si>
  <si>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</si>
  <si>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</si>
  <si>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</si>
  <si>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</si>
  <si>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</si>
  <si>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</si>
  <si>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</si>
  <si>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</si>
  <si>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</si>
  <si>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</si>
  <si>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</si>
  <si>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</si>
  <si>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</si>
  <si>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</si>
  <si>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</si>
  <si>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</si>
  <si>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</si>
  <si>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</si>
  <si>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</si>
  <si>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</si>
  <si>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</si>
  <si>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</si>
  <si>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</si>
  <si>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</si>
  <si>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</si>
  <si>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</si>
  <si>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</si>
  <si>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</si>
  <si>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</si>
  <si>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</si>
  <si>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</si>
  <si>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</si>
  <si>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</si>
  <si>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</si>
  <si>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</si>
  <si>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</si>
  <si>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</si>
  <si>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</si>
  <si>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</si>
  <si>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</si>
  <si>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</si>
  <si>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</si>
  <si>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</si>
  <si>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</si>
  <si>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</si>
  <si>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</si>
  <si>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</si>
  <si>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</si>
  <si>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</si>
  <si>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</si>
  <si>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</si>
  <si>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</si>
  <si>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</si>
  <si>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</si>
  <si>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</si>
  <si>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</si>
  <si>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</si>
  <si>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</si>
  <si>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</si>
  <si>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</si>
  <si>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</si>
  <si>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</si>
  <si>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</si>
  <si>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</si>
  <si>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</si>
  <si>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</si>
  <si>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</si>
  <si>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</si>
  <si>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</si>
  <si>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</si>
  <si>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</si>
  <si>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</si>
  <si>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</si>
  <si>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</si>
  <si>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</si>
  <si>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</si>
  <si>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</si>
  <si>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</si>
  <si>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</si>
  <si>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</si>
  <si>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</si>
  <si>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</si>
  <si>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</si>
  <si>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</si>
  <si>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</si>
  <si>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</si>
  <si>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</si>
  <si>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</si>
  <si>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</si>
  <si>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</si>
  <si>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</si>
  <si>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</si>
  <si>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</si>
  <si>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</si>
  <si>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</si>
  <si>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</si>
  <si>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</si>
  <si>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</si>
  <si>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</si>
  <si>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</si>
  <si>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</si>
  <si>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</si>
  <si>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</si>
  <si>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</si>
  <si>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</si>
  <si>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</si>
  <si>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</si>
  <si>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</si>
  <si>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</si>
  <si>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</si>
  <si>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</si>
  <si>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</si>
  <si>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</si>
  <si>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</si>
  <si>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</si>
  <si>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</si>
  <si>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</si>
  <si>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</si>
  <si>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</si>
  <si>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</si>
  <si>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</si>
  <si>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</si>
  <si>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</si>
  <si>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</si>
  <si>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</si>
  <si>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</si>
  <si>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</si>
  <si>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</si>
  <si>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</si>
  <si>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</si>
  <si>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</si>
  <si>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</si>
  <si>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</si>
  <si>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</si>
  <si>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</si>
  <si>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</si>
  <si>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</si>
  <si>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</si>
  <si>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</si>
  <si>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</si>
  <si>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</si>
  <si>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</si>
  <si>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</si>
  <si>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</si>
  <si>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</si>
  <si>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</si>
  <si>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</si>
  <si>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</si>
  <si>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</si>
  <si>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</si>
  <si>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</si>
  <si>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</si>
  <si>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</si>
  <si>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</si>
  <si>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</si>
  <si>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</si>
  <si>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</si>
  <si>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</si>
  <si>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</si>
  <si>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</si>
  <si>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</si>
  <si>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</si>
  <si>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</si>
  <si>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</si>
  <si>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</si>
  <si>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</si>
  <si>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</si>
  <si>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</si>
  <si>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</si>
  <si>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</si>
  <si>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</si>
  <si>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</si>
  <si>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</si>
  <si>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</si>
  <si>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</si>
  <si>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</si>
  <si>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</si>
  <si>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</si>
  <si>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</si>
  <si>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</si>
  <si>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</si>
  <si>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</si>
  <si>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</si>
  <si>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</si>
  <si>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</si>
  <si>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</si>
  <si>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</si>
  <si>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</si>
  <si>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</si>
  <si>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</si>
  <si>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</si>
  <si>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</si>
  <si>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</si>
  <si>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</si>
  <si>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</si>
  <si>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</si>
  <si>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</si>
  <si>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</si>
  <si>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</si>
  <si>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</si>
  <si>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</si>
  <si>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</si>
  <si>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</si>
  <si>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</si>
  <si>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</si>
  <si>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</si>
  <si>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</si>
  <si>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</si>
  <si>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</si>
  <si>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</si>
  <si>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</si>
  <si>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</si>
  <si>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</si>
  <si>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</si>
  <si>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</si>
  <si>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</si>
  <si>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</si>
  <si>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</si>
  <si>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</si>
  <si>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</si>
  <si>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</si>
  <si>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</si>
  <si>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</si>
  <si>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</si>
  <si>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</si>
  <si>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</si>
  <si>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</si>
  <si>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</si>
  <si>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</si>
  <si>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</si>
  <si>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</si>
  <si>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</si>
  <si>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</si>
  <si>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</si>
  <si>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</si>
  <si>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</si>
  <si>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</si>
  <si>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</si>
  <si>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</si>
  <si>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</si>
  <si>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</si>
  <si>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</si>
  <si>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</si>
  <si>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</si>
  <si>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</si>
  <si>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</si>
  <si>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</si>
  <si>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</si>
  <si>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</si>
  <si>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</si>
  <si>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</si>
  <si>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</si>
  <si>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</si>
  <si>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</si>
  <si>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</si>
  <si>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</si>
  <si>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</si>
  <si>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</si>
  <si>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</si>
  <si>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</si>
  <si>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</si>
  <si>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</si>
  <si>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</si>
  <si>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</si>
  <si>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</si>
  <si>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</si>
  <si>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</si>
  <si>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</si>
  <si>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</si>
  <si>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</si>
  <si>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</si>
  <si>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</si>
  <si>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</si>
  <si>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</si>
  <si>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</si>
  <si>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</si>
  <si>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</si>
  <si>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</si>
  <si>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</si>
  <si>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</si>
  <si>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</si>
  <si>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</si>
  <si>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</si>
  <si>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</si>
  <si>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</si>
  <si>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</si>
  <si>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</si>
  <si>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</si>
  <si>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</si>
  <si>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</si>
  <si>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</si>
  <si>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</si>
  <si>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</si>
  <si>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</si>
  <si>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</si>
  <si>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</si>
  <si>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</si>
  <si>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</si>
  <si>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</si>
  <si>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</si>
  <si>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</si>
  <si>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</si>
  <si>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</si>
  <si>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</si>
  <si>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</si>
  <si>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</si>
  <si>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</si>
  <si>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</si>
  <si>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</si>
  <si>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</si>
  <si>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</si>
  <si>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</si>
  <si>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</si>
  <si>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</si>
  <si>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</si>
  <si>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</si>
  <si>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</si>
  <si>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</si>
  <si>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</si>
  <si>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</si>
  <si>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</si>
  <si>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</si>
  <si>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</si>
  <si>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</si>
  <si>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</si>
  <si>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</si>
  <si>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</si>
  <si>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</si>
  <si>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</si>
  <si>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</si>
  <si>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</si>
  <si>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</si>
  <si>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</si>
  <si>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</si>
  <si>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</si>
  <si>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</si>
  <si>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</si>
  <si>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</si>
  <si>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</si>
  <si>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</si>
  <si>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</si>
  <si>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</si>
  <si>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</si>
  <si>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</si>
  <si>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</si>
  <si>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</si>
  <si>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</si>
  <si>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</si>
  <si>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</si>
  <si>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</si>
  <si>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</si>
  <si>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</si>
  <si>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</si>
  <si>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</si>
  <si>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</si>
  <si>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</si>
  <si>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</si>
  <si>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</si>
  <si>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</si>
  <si>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</si>
  <si>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</si>
  <si>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</si>
  <si>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</si>
  <si>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</si>
  <si>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</si>
  <si>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</si>
  <si>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</si>
  <si>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</si>
  <si>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</si>
  <si>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</si>
  <si>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</si>
  <si>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</si>
  <si>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</si>
  <si>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</si>
  <si>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</si>
  <si>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</si>
  <si>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</si>
  <si>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</si>
  <si>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</si>
  <si>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</si>
  <si>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</si>
  <si>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</si>
  <si>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</si>
  <si>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</si>
  <si>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</si>
  <si>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</si>
  <si>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</si>
  <si>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</si>
  <si>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</si>
  <si>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</si>
  <si>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</si>
  <si>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</si>
  <si>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</si>
  <si>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</si>
  <si>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</si>
  <si>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</si>
  <si>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</si>
  <si>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</si>
  <si>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</si>
  <si>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</si>
  <si>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</si>
  <si>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</si>
  <si>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</si>
  <si>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</si>
  <si>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</si>
  <si>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</si>
  <si>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</si>
  <si>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</si>
  <si>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</si>
  <si>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</si>
  <si>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</si>
  <si>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</si>
  <si>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</si>
  <si>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</si>
  <si>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</si>
  <si>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</si>
  <si>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</si>
  <si>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</si>
  <si>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</si>
  <si>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</si>
  <si>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</si>
  <si>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</si>
  <si>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</si>
  <si>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</si>
  <si>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</si>
  <si>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</si>
  <si>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</si>
  <si>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</si>
  <si>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</si>
  <si>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</si>
  <si>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</si>
  <si>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</si>
  <si>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</si>
  <si>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</si>
  <si>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</si>
  <si>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</si>
  <si>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</si>
  <si>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</si>
  <si>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</si>
  <si>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</si>
  <si>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</si>
  <si>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</si>
  <si>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</si>
  <si>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</si>
  <si>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</si>
  <si>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</si>
  <si>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</si>
  <si>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</si>
  <si>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</si>
  <si>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</si>
  <si>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</si>
  <si>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</si>
  <si>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</si>
  <si>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</si>
  <si>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</si>
  <si>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</si>
  <si>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</si>
  <si>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</si>
  <si>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</si>
  <si>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</si>
  <si>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</si>
  <si>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</si>
  <si>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</si>
  <si>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</si>
  <si>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</si>
  <si>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</si>
  <si>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</si>
  <si>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</si>
  <si>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</si>
  <si>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</si>
  <si>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</si>
  <si>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</si>
  <si>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</si>
  <si>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</si>
  <si>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</si>
  <si>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</si>
  <si>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</si>
  <si>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</si>
  <si>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</si>
  <si>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</si>
  <si>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</si>
  <si>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</si>
  <si>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</si>
  <si>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</si>
  <si>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</si>
  <si>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</si>
  <si>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</si>
  <si>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</si>
  <si>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</si>
  <si>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</si>
  <si>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</si>
  <si>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</si>
  <si>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</si>
  <si>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</si>
  <si>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</si>
  <si>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</si>
  <si>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</si>
  <si>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</si>
  <si>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</si>
  <si>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</si>
  <si>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</si>
  <si>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</si>
  <si>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</si>
  <si>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</si>
  <si>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</si>
  <si>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</si>
  <si>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</si>
  <si>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</si>
  <si>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</si>
  <si>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</si>
  <si>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</si>
  <si>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</si>
  <si>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</si>
  <si>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</si>
  <si>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</si>
  <si>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</si>
  <si>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</si>
  <si>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</si>
  <si>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</si>
  <si>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</si>
  <si>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</si>
  <si>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</si>
  <si>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</si>
  <si>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</si>
  <si>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</si>
  <si>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</si>
  <si>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</si>
  <si>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</si>
  <si>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</si>
  <si>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</si>
  <si>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</si>
  <si>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</si>
  <si>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</si>
  <si>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</si>
  <si>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</si>
  <si>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</si>
  <si>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</si>
  <si>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</si>
  <si>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</si>
  <si>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</si>
  <si>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</si>
  <si>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</si>
  <si>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</si>
  <si>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</si>
  <si>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</si>
  <si>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</si>
  <si>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</si>
  <si>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</si>
  <si>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</si>
  <si>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</si>
  <si>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</si>
  <si>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</si>
  <si>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</si>
  <si>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</si>
  <si>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</si>
  <si>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</si>
  <si>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</si>
  <si>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</si>
  <si>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</si>
  <si>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</si>
  <si>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</si>
  <si>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</si>
  <si>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</si>
  <si>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</si>
  <si>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</si>
  <si>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</si>
  <si>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</si>
  <si>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</si>
  <si>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</si>
  <si>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</si>
  <si>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</si>
  <si>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</si>
  <si>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</si>
  <si>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</si>
  <si>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</si>
  <si>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</si>
  <si>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</si>
  <si>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</si>
  <si>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</si>
  <si>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</si>
  <si>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</si>
  <si>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</si>
  <si>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</si>
  <si>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</si>
  <si>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</si>
  <si>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</si>
  <si>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</si>
  <si>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</si>
  <si>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</si>
  <si>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</si>
  <si>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</si>
  <si>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</si>
  <si>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</si>
  <si>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</si>
  <si>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</si>
  <si>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</si>
  <si>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</si>
  <si>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</si>
  <si>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</si>
  <si>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</si>
  <si>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</si>
  <si>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</si>
  <si>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</si>
  <si>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</si>
  <si>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</si>
  <si>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</si>
  <si>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</si>
  <si>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</si>
  <si>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</si>
  <si>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</si>
  <si>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</si>
  <si>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</si>
  <si>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</si>
  <si>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</si>
  <si>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</si>
  <si>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</si>
  <si>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</si>
  <si>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</si>
  <si>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</si>
  <si>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</si>
  <si>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</si>
  <si>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</si>
  <si>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</si>
  <si>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</si>
  <si>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</si>
  <si>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</si>
  <si>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</si>
  <si>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</si>
  <si>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</si>
  <si>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</si>
  <si>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</si>
  <si>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</si>
  <si>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</si>
  <si>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</si>
  <si>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</si>
  <si>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</si>
  <si>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</si>
  <si>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</si>
  <si>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</si>
  <si>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</si>
  <si>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</si>
  <si>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</si>
  <si>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</si>
  <si>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</si>
  <si>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</si>
  <si>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</si>
  <si>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</si>
  <si>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</si>
  <si>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</si>
  <si>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</si>
  <si>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</si>
  <si>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</si>
  <si>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</si>
  <si>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</si>
  <si>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</si>
  <si>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</si>
  <si>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</si>
  <si>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</si>
  <si>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</si>
  <si>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</si>
  <si>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</si>
  <si>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</si>
  <si>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</si>
  <si>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</si>
  <si>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</si>
  <si>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</si>
  <si>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</si>
  <si>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</si>
  <si>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</si>
  <si>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</si>
  <si>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</si>
  <si>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</si>
  <si>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</si>
  <si>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</si>
  <si>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</si>
  <si>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</si>
  <si>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</si>
  <si>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</si>
  <si>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</si>
  <si>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</si>
  <si>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</si>
  <si>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</si>
  <si>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</si>
  <si>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</si>
  <si>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</si>
  <si>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</si>
  <si>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</si>
  <si>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</si>
  <si>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</si>
  <si>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</si>
  <si>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</si>
  <si>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</si>
  <si>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</si>
  <si>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</si>
  <si>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</si>
  <si>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</si>
  <si>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</si>
  <si>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</si>
  <si>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</si>
  <si>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</si>
  <si>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</si>
  <si>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</si>
  <si>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</si>
  <si>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</si>
  <si>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</si>
  <si>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</si>
  <si>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</si>
  <si>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</si>
  <si>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</si>
  <si>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</si>
  <si>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</si>
  <si>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</si>
  <si>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</si>
  <si>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</si>
  <si>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</si>
  <si>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</si>
  <si>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</si>
  <si>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</si>
  <si>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</si>
  <si>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</si>
  <si>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</si>
  <si>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</si>
  <si>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</si>
  <si>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</si>
  <si>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</si>
  <si>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</si>
  <si>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</si>
  <si>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</si>
  <si>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</si>
  <si>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</si>
  <si>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</si>
  <si>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</si>
  <si>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</si>
  <si>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</si>
  <si>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</si>
  <si>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</si>
  <si>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</si>
  <si>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</si>
  <si>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</si>
  <si>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</si>
  <si>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</si>
  <si>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</si>
  <si>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</si>
  <si>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</si>
  <si>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</si>
  <si>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</si>
  <si>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</si>
  <si>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</si>
  <si>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</si>
  <si>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</si>
  <si>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</si>
  <si>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</si>
  <si>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</si>
  <si>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</si>
  <si>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</si>
  <si>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</si>
  <si>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</si>
  <si>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</si>
  <si>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</si>
  <si>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</si>
  <si>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</si>
  <si>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</si>
  <si>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</si>
  <si>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</si>
  <si>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</si>
  <si>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</si>
  <si>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</si>
  <si>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</si>
  <si>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</si>
  <si>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</si>
  <si>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</si>
  <si>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</si>
  <si>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</si>
  <si>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</si>
  <si>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</si>
  <si>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</si>
  <si>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</si>
  <si>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</si>
  <si>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</si>
  <si>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</si>
  <si>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</si>
  <si>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</si>
  <si>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</si>
  <si>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</si>
  <si>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</si>
  <si>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</si>
  <si>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</si>
  <si>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</si>
  <si>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</si>
  <si>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</si>
  <si>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</si>
  <si>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</si>
  <si>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</si>
  <si>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</si>
  <si>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</si>
  <si>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</si>
  <si>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</si>
  <si>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</si>
  <si>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</si>
  <si>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</si>
  <si>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</si>
  <si>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</si>
  <si>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</si>
  <si>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</si>
  <si>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</si>
  <si>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</si>
  <si>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</si>
  <si>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</si>
  <si>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</si>
  <si>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</si>
  <si>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</si>
  <si>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</si>
  <si>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</si>
  <si>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</si>
  <si>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</si>
  <si>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</si>
  <si>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</si>
  <si>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</si>
  <si>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</si>
  <si>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</si>
  <si>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</si>
  <si>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</si>
  <si>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</si>
  <si>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</si>
  <si>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</si>
  <si>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</si>
  <si>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</si>
  <si>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</si>
  <si>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</si>
  <si>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</si>
  <si>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</si>
  <si>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</si>
  <si>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</si>
  <si>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</si>
  <si>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</si>
  <si>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</si>
  <si>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</si>
  <si>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</si>
  <si>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</si>
  <si>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</si>
  <si>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</si>
  <si>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</si>
  <si>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</si>
  <si>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</si>
  <si>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</si>
  <si>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</si>
  <si>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</si>
  <si>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</si>
  <si>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</si>
  <si>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</si>
  <si>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</si>
  <si>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</si>
  <si>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</si>
  <si>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</si>
  <si>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</si>
  <si>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</si>
  <si>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</si>
  <si>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</si>
  <si>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</si>
  <si>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</si>
  <si>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</si>
  <si>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</si>
  <si>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</si>
  <si>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</si>
  <si>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</si>
  <si>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</si>
  <si>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</si>
  <si>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</si>
  <si>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</si>
  <si>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</si>
  <si>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</si>
  <si>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</si>
  <si>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</si>
  <si>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</si>
  <si>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</si>
  <si>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</si>
  <si>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</si>
  <si>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</si>
  <si>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</si>
  <si>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</si>
  <si>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</si>
  <si>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</si>
  <si>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</si>
  <si>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</si>
  <si>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</si>
  <si>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</si>
  <si>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</si>
  <si>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</si>
  <si>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</si>
  <si>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</si>
  <si>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</si>
  <si>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</si>
  <si>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</si>
  <si>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</si>
  <si>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</si>
  <si>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</si>
  <si>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</si>
  <si>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</si>
  <si>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</si>
  <si>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</si>
  <si>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</si>
  <si>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</si>
  <si>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</si>
  <si>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</si>
  <si>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</si>
  <si>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</si>
  <si>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</si>
  <si>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</si>
  <si>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</si>
  <si>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</si>
  <si>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</si>
  <si>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</si>
  <si>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</si>
  <si>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</si>
  <si>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</si>
  <si>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</si>
  <si>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</si>
  <si>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</si>
  <si>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</si>
  <si>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</si>
  <si>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</si>
  <si>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</si>
  <si>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</si>
  <si>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</si>
  <si>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</si>
  <si>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</si>
  <si>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</si>
  <si>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</si>
  <si>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</si>
  <si>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</si>
  <si>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</si>
  <si>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</si>
  <si>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</si>
  <si>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</si>
  <si>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</si>
  <si>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</si>
  <si>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</si>
  <si>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</si>
  <si>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</si>
  <si>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</si>
  <si>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</si>
  <si>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</si>
  <si>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</si>
  <si>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</si>
  <si>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</si>
  <si>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</si>
  <si>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</si>
  <si>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</si>
  <si>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</si>
  <si>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</si>
  <si>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</si>
  <si>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</si>
  <si>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</si>
  <si>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</si>
  <si>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</si>
  <si>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</si>
  <si>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</si>
  <si>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</si>
  <si>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</si>
  <si>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</si>
  <si>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</si>
  <si>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</si>
  <si>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</si>
  <si>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</si>
  <si>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</si>
  <si>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</si>
  <si>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</si>
  <si>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</si>
  <si>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</si>
  <si>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</si>
  <si>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</si>
  <si>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</si>
  <si>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</si>
  <si>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</si>
  <si>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</si>
  <si>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</si>
  <si>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</si>
  <si>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</si>
  <si>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</si>
  <si>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</si>
  <si>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</si>
  <si>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</si>
  <si>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</si>
  <si>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</si>
  <si>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</si>
  <si>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</si>
  <si>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</si>
  <si>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</si>
  <si>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</si>
  <si>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</si>
  <si>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</si>
  <si>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</si>
  <si>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</si>
  <si>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</si>
  <si>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</si>
  <si>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</si>
  <si>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</si>
  <si>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</si>
  <si>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</si>
  <si>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</si>
  <si>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</si>
  <si>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</si>
  <si>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</si>
  <si>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</si>
  <si>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</si>
  <si>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</si>
  <si>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</si>
  <si>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</si>
  <si>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</si>
  <si>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</si>
  <si>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</si>
  <si>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</si>
  <si>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</si>
  <si>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</si>
  <si>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</si>
  <si>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</si>
  <si>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</si>
  <si>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</si>
  <si>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</si>
  <si>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</si>
  <si>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</si>
  <si>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</si>
  <si>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</si>
  <si>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</si>
  <si>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</si>
  <si>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</si>
  <si>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</si>
  <si>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</si>
  <si>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</si>
  <si>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</si>
  <si>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</si>
  <si>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</si>
  <si>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</si>
  <si>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</si>
  <si>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</si>
  <si>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</si>
  <si>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</si>
  <si>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</si>
  <si>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</si>
  <si>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</si>
  <si>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</si>
  <si>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</si>
  <si>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</si>
  <si>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</si>
  <si>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</si>
  <si>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</si>
  <si>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</si>
  <si>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</si>
  <si>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</si>
  <si>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</si>
  <si>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</si>
  <si>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</si>
  <si>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</si>
  <si>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</si>
  <si>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</si>
  <si>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</si>
  <si>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</si>
  <si>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</si>
  <si>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</si>
  <si>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</si>
  <si>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</si>
  <si>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</si>
  <si>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</si>
  <si>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</si>
  <si>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</si>
  <si>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</si>
  <si>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</si>
  <si>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</si>
  <si>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</si>
  <si>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</si>
  <si>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</si>
  <si>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</si>
  <si>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</si>
  <si>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</si>
  <si>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</si>
  <si>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</si>
  <si>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</si>
  <si>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</si>
  <si>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</si>
  <si>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</si>
  <si>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</si>
  <si>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</si>
  <si>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</si>
  <si>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</si>
  <si>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</si>
  <si>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</si>
  <si>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</si>
  <si>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</si>
  <si>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</si>
  <si>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</si>
  <si>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</si>
  <si>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</si>
  <si>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</si>
  <si>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</si>
  <si>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</si>
  <si>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</si>
  <si>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</si>
  <si>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</si>
  <si>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</si>
  <si>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</si>
  <si>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</si>
  <si>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</si>
  <si>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</si>
  <si>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</si>
  <si>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</si>
  <si>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</si>
  <si>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</si>
  <si>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</si>
  <si>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</si>
  <si>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</si>
  <si>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</si>
  <si>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</si>
  <si>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</si>
  <si>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</si>
  <si>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</si>
  <si>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</si>
  <si>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</si>
  <si>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</si>
  <si>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</si>
  <si>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</si>
  <si>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</si>
  <si>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</si>
  <si>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</si>
  <si>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</si>
  <si>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</si>
  <si>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</si>
  <si>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</si>
  <si>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</si>
  <si>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</si>
  <si>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</si>
  <si>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</si>
  <si>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</si>
  <si>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</si>
  <si>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</si>
  <si>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</si>
  <si>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</si>
  <si>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</si>
  <si>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</si>
  <si>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</si>
  <si>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</si>
  <si>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</si>
  <si>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</si>
  <si>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</si>
  <si>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</si>
  <si>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</si>
  <si>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</si>
  <si>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</si>
  <si>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</si>
  <si>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</si>
  <si>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</si>
  <si>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</si>
  <si>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</si>
  <si>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</si>
  <si>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</si>
  <si>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</si>
  <si>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</si>
  <si>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</si>
  <si>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</si>
  <si>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</si>
  <si>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</si>
  <si>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</si>
  <si>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</si>
  <si>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</si>
  <si>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</si>
  <si>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</si>
  <si>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</si>
  <si>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</si>
  <si>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</si>
  <si>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</si>
  <si>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</si>
  <si>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</si>
  <si>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</si>
  <si>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</si>
  <si>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</si>
  <si>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</si>
  <si>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</si>
  <si>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</si>
  <si>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</si>
  <si>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</si>
  <si>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</si>
  <si>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</si>
  <si>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</si>
  <si>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</si>
  <si>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</si>
  <si>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</si>
  <si>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</si>
  <si>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</si>
  <si>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</si>
  <si>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</si>
  <si>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</si>
  <si>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</si>
  <si>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</si>
  <si>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</si>
  <si>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</si>
  <si>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</si>
  <si>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</si>
  <si>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</si>
  <si>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</si>
  <si>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</si>
  <si>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</si>
  <si>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</si>
  <si>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</si>
  <si>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</si>
  <si>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</si>
  <si>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</si>
  <si>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</si>
  <si>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</si>
  <si>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</si>
  <si>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</si>
  <si>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</si>
  <si>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</si>
  <si>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</si>
  <si>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</si>
  <si>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</si>
  <si>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</si>
  <si>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</si>
  <si>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</si>
  <si>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</si>
  <si>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</si>
  <si>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</si>
  <si>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</si>
  <si>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</si>
  <si>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</si>
  <si>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</si>
  <si>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</si>
  <si>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</si>
  <si>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</si>
  <si>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</si>
  <si>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</si>
  <si>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</si>
  <si>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</si>
  <si>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</si>
  <si>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</si>
  <si>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</si>
  <si>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</si>
  <si>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</si>
  <si>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</si>
  <si>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</si>
  <si>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</si>
  <si>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</si>
  <si>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</si>
  <si>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</si>
  <si>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</si>
  <si>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</si>
  <si>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</si>
  <si>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</si>
  <si>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</si>
  <si>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</si>
  <si>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</si>
  <si>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</si>
  <si>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</si>
  <si>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</si>
  <si>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</si>
  <si>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</si>
  <si>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</si>
  <si>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</si>
  <si>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</si>
  <si>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</si>
  <si>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</si>
  <si>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</si>
  <si>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</si>
  <si>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</si>
  <si>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</si>
  <si>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</si>
  <si>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</si>
  <si>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</si>
  <si>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</si>
  <si>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</si>
  <si>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</si>
  <si>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</si>
  <si>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</si>
  <si>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</si>
  <si>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</si>
  <si>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</si>
  <si>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</si>
  <si>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</si>
  <si>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</si>
  <si>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</si>
  <si>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</si>
  <si>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</si>
  <si>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</si>
  <si>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</si>
  <si>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</si>
  <si>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</si>
  <si>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</si>
  <si>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</si>
  <si>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</si>
  <si>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</si>
  <si>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</si>
  <si>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</si>
  <si>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</si>
  <si>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</si>
  <si>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</si>
  <si>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</si>
  <si>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</si>
  <si>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</si>
  <si>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</si>
  <si>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</si>
  <si>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</si>
  <si>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</si>
  <si>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</si>
  <si>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</si>
  <si>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</si>
  <si>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</si>
  <si>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</si>
  <si>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</si>
  <si>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</si>
  <si>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</si>
  <si>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</si>
  <si>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</si>
  <si>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</si>
  <si>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</si>
  <si>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</si>
  <si>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</si>
  <si>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</si>
  <si>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</si>
  <si>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</si>
  <si>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</si>
  <si>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</si>
  <si>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</si>
  <si>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</si>
  <si>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</si>
  <si>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</si>
  <si>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</si>
  <si>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</si>
  <si>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</si>
  <si>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</si>
  <si>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</si>
  <si>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</si>
  <si>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</si>
  <si>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</si>
  <si>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</si>
  <si>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</si>
  <si>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</si>
  <si>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</si>
  <si>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</si>
  <si>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</si>
  <si>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</si>
  <si>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</si>
  <si>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</si>
  <si>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</si>
  <si>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</si>
  <si>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</si>
  <si>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</si>
  <si>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</si>
  <si>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</si>
  <si>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</si>
  <si>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</si>
  <si>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</si>
  <si>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</si>
  <si>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</si>
  <si>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</si>
  <si>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</si>
  <si>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</si>
  <si>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</si>
  <si>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</si>
  <si>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</si>
  <si>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</si>
  <si>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</si>
  <si>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</si>
  <si>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</si>
  <si>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</si>
  <si>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</si>
  <si>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</si>
  <si>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</si>
  <si>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</si>
  <si>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</si>
  <si>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</si>
  <si>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</si>
  <si>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</si>
  <si>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</si>
  <si>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</si>
  <si>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</si>
  <si>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</si>
  <si>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</si>
  <si>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</si>
  <si>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</si>
  <si>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</si>
  <si>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</si>
  <si>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</si>
  <si>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</si>
  <si>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</si>
  <si>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</si>
  <si>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</si>
  <si>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</si>
  <si>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</si>
  <si>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</si>
  <si>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</si>
  <si>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</si>
  <si>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</si>
  <si>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</si>
  <si>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</si>
  <si>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</si>
  <si>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</si>
  <si>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</si>
  <si>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</si>
  <si>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</si>
  <si>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</si>
  <si>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</si>
  <si>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</si>
  <si>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</si>
  <si>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</si>
  <si>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</si>
  <si>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</si>
  <si>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</si>
  <si>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</si>
  <si>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</si>
  <si>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</si>
  <si>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</si>
  <si>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</si>
  <si>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</si>
  <si>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</si>
  <si>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</si>
  <si>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</si>
  <si>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</si>
  <si>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</si>
  <si>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</si>
  <si>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</si>
  <si>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</si>
  <si>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</si>
  <si>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</si>
  <si>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</si>
  <si>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</si>
  <si>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</si>
  <si>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</si>
  <si>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</si>
  <si>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</si>
  <si>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</si>
  <si>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</si>
  <si>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</si>
  <si>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</si>
  <si>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</si>
  <si>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</si>
  <si>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</si>
  <si>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</si>
  <si>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</si>
  <si>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</si>
  <si>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</si>
  <si>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</si>
  <si>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</si>
  <si>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</si>
  <si>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</si>
  <si>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</si>
  <si>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</si>
  <si>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</si>
  <si>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</si>
  <si>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</si>
  <si>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</si>
  <si>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</si>
  <si>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</si>
  <si>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</si>
  <si>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</si>
  <si>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</si>
  <si>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</si>
  <si>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</si>
  <si>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</si>
  <si>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</si>
  <si>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</si>
  <si>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</si>
  <si>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</si>
  <si>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</si>
  <si>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</si>
  <si>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</si>
  <si>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</si>
  <si>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</si>
  <si>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</si>
  <si>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</si>
  <si>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</si>
  <si>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</si>
  <si>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</si>
  <si>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</si>
  <si>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</si>
  <si>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</si>
  <si>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</si>
  <si>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</si>
  <si>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</si>
  <si>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</si>
  <si>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</si>
  <si>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</si>
  <si>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</si>
  <si>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</si>
  <si>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</si>
  <si>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</si>
  <si>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</si>
  <si>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</si>
  <si>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</si>
  <si>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</si>
  <si>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</si>
  <si>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</si>
  <si>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</si>
  <si>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</si>
  <si>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</si>
  <si>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</si>
  <si>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</si>
  <si>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</si>
  <si>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</si>
  <si>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</si>
  <si>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</si>
  <si>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</si>
  <si>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</si>
  <si>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</si>
  <si>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</si>
  <si>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</si>
  <si>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</si>
  <si>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</si>
  <si>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</si>
  <si>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</si>
  <si>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</si>
  <si>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</si>
  <si>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</si>
  <si>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</si>
  <si>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</si>
  <si>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</si>
  <si>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</si>
  <si>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</si>
  <si>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</si>
  <si>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</si>
  <si>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</si>
  <si>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</si>
  <si>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</si>
  <si>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</si>
  <si>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</si>
  <si>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</si>
  <si>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</si>
  <si>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</si>
  <si>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</si>
  <si>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</si>
  <si>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</si>
  <si>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</si>
  <si>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</si>
  <si>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</si>
  <si>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</si>
  <si>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</si>
  <si>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</si>
  <si>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</si>
  <si>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</si>
  <si>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</si>
  <si>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</si>
  <si>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</si>
  <si>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</si>
  <si>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</si>
  <si>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</si>
  <si>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</si>
  <si>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</si>
  <si>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</si>
  <si>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</si>
  <si>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</si>
  <si>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</si>
  <si>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</si>
  <si>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</si>
  <si>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</si>
  <si>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</si>
  <si>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</si>
  <si>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</si>
  <si>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</si>
  <si>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</si>
  <si>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</si>
  <si>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</si>
  <si>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</si>
  <si>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</si>
  <si>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</si>
  <si>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</si>
  <si>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</si>
  <si>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</si>
  <si>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</si>
  <si>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</si>
  <si>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</si>
  <si>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</si>
  <si>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</si>
  <si>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</si>
  <si>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</si>
  <si>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</si>
  <si>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</si>
  <si>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</si>
  <si>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</si>
  <si>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</si>
  <si>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</si>
  <si>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</si>
  <si>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</si>
  <si>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</si>
  <si>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</si>
  <si>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</si>
  <si>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</si>
  <si>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</si>
  <si>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</si>
  <si>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</si>
  <si>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</si>
  <si>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</si>
  <si>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</si>
  <si>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</si>
  <si>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</si>
  <si>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</si>
  <si>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</si>
  <si>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</si>
  <si>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</si>
  <si>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</si>
  <si>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</si>
  <si>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</si>
  <si>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</si>
  <si>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</si>
  <si>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</si>
  <si>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</si>
  <si>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</si>
  <si>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</si>
  <si>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</si>
  <si>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</si>
  <si>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</si>
  <si>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</si>
  <si>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</si>
  <si>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</si>
  <si>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</si>
  <si>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</si>
  <si>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</si>
  <si>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</si>
  <si>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</si>
  <si>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</si>
  <si>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</si>
  <si>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</si>
  <si>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</si>
  <si>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</si>
  <si>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</si>
  <si>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</si>
  <si>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</si>
  <si>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</si>
  <si>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</si>
  <si>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</si>
  <si>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</si>
  <si>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</si>
  <si>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</si>
  <si>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</si>
  <si>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</si>
  <si>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</si>
  <si>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</si>
  <si>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</si>
  <si>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</si>
  <si>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</si>
  <si>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</si>
  <si>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</si>
  <si>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</si>
  <si>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</si>
  <si>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</si>
  <si>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</si>
  <si>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</si>
  <si>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</si>
  <si>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</si>
  <si>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</si>
  <si>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</si>
  <si>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</si>
  <si>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</si>
  <si>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</si>
  <si>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</si>
  <si>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</si>
  <si>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</si>
  <si>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</si>
  <si>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</si>
  <si>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</si>
  <si>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</si>
  <si>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</si>
  <si>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</si>
  <si>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</si>
  <si>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</si>
  <si>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</si>
  <si>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</si>
  <si>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</si>
  <si>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</si>
  <si>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</si>
  <si>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</si>
  <si>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</si>
  <si>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</si>
  <si>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</si>
  <si>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</si>
  <si>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</si>
  <si>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</si>
  <si>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</si>
  <si>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</si>
  <si>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</si>
  <si>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</si>
  <si>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</si>
  <si>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</si>
  <si>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</si>
  <si>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</si>
  <si>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</si>
  <si>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</si>
  <si>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</si>
  <si>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</si>
  <si>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</si>
  <si>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</si>
  <si>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</si>
  <si>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</si>
  <si>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</si>
  <si>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</si>
  <si>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</si>
  <si>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</si>
  <si>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</si>
  <si>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</si>
  <si>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</si>
  <si>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</si>
  <si>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</si>
  <si>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</si>
  <si>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</si>
  <si>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</si>
  <si>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</si>
  <si>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</si>
  <si>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</si>
  <si>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</si>
  <si>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</si>
  <si>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</si>
  <si>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</si>
  <si>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</si>
  <si>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</si>
  <si>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</si>
  <si>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</si>
  <si>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</si>
  <si>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</si>
  <si>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</si>
  <si>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</si>
  <si>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</si>
  <si>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</si>
  <si>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</si>
  <si>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</si>
  <si>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</si>
  <si>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</si>
  <si>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</si>
  <si>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</si>
  <si>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</si>
  <si>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</si>
  <si>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</si>
  <si>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</si>
  <si>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</si>
  <si>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</si>
  <si>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</si>
  <si>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</si>
  <si>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</si>
  <si>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</si>
  <si>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</si>
  <si>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</si>
  <si>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</si>
  <si>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</si>
  <si>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</si>
  <si>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</si>
  <si>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</si>
  <si>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</si>
  <si>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</si>
  <si>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</si>
  <si>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</si>
  <si>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</si>
  <si>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</si>
  <si>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</si>
  <si>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</si>
  <si>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</si>
  <si>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</si>
  <si>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</si>
  <si>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</si>
  <si>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</si>
  <si>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</si>
  <si>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</si>
  <si>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</si>
  <si>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</si>
  <si>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</si>
  <si>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</si>
  <si>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</si>
  <si>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</si>
  <si>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</si>
  <si>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</si>
  <si>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</si>
  <si>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</si>
  <si>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</si>
  <si>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</si>
  <si>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</si>
  <si>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</si>
  <si>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</si>
  <si>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</si>
  <si>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</si>
  <si>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</si>
  <si>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</si>
  <si>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</si>
  <si>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</si>
  <si>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</si>
  <si>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</si>
  <si>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</si>
  <si>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</si>
  <si>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</si>
  <si>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</si>
  <si>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</si>
  <si>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</si>
  <si>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</si>
  <si>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</si>
  <si>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</si>
  <si>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</si>
  <si>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</si>
  <si>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</si>
  <si>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</si>
  <si>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</si>
  <si>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</si>
  <si>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</si>
  <si>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</si>
  <si>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</si>
  <si>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</si>
  <si>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</si>
  <si>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</si>
  <si>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</si>
  <si>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</si>
  <si>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</si>
  <si>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</si>
  <si>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</si>
  <si>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</si>
  <si>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</si>
  <si>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</si>
  <si>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</si>
  <si>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</si>
  <si>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</si>
  <si>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</si>
  <si>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</si>
  <si>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</si>
  <si>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</si>
  <si>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</si>
  <si>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</si>
  <si>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</si>
  <si>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</si>
  <si>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</si>
  <si>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</si>
  <si>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</si>
  <si>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</si>
  <si>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</si>
  <si>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</si>
  <si>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</si>
  <si>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</si>
  <si>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</si>
  <si>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</si>
  <si>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</si>
  <si>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</si>
  <si>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</si>
  <si>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</si>
  <si>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</si>
  <si>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</si>
  <si>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</si>
  <si>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</si>
  <si>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</si>
  <si>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</si>
  <si>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</si>
  <si>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</si>
  <si>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</si>
  <si>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</si>
  <si>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</si>
  <si>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</si>
  <si>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</si>
  <si>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</si>
  <si>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</si>
  <si>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</si>
  <si>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</si>
  <si>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</si>
  <si>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</si>
  <si>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</si>
  <si>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</si>
  <si>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</si>
  <si>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</si>
  <si>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</si>
  <si>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</si>
  <si>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</si>
  <si>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</si>
  <si>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</si>
  <si>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</si>
  <si>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</si>
  <si>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</si>
  <si>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</si>
  <si>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</si>
  <si>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</si>
  <si>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</si>
  <si>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</si>
  <si>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</si>
  <si>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</si>
  <si>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</si>
  <si>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</si>
  <si>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</si>
  <si>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</si>
  <si>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</si>
  <si>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</si>
  <si>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</si>
  <si>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</si>
  <si>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</si>
  <si>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</si>
  <si>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</si>
  <si>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</si>
  <si>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</si>
  <si>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</si>
  <si>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</si>
  <si>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</si>
  <si>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</si>
  <si>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</si>
  <si>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</si>
  <si>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</si>
  <si>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</si>
  <si>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</si>
  <si>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</si>
  <si>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</si>
  <si>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</si>
  <si>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</si>
  <si>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</si>
  <si>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</si>
  <si>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</si>
  <si>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</si>
  <si>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</si>
  <si>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</si>
  <si>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</si>
  <si>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</si>
  <si>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</si>
  <si>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</si>
  <si>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</si>
  <si>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</si>
  <si>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</si>
  <si>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</si>
  <si>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</si>
  <si>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</si>
  <si>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</si>
  <si>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</si>
  <si>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</si>
  <si>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</si>
  <si>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</si>
  <si>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</si>
  <si>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</si>
  <si>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</si>
  <si>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</si>
  <si>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</si>
  <si>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</si>
  <si>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</si>
  <si>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</si>
  <si>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</si>
  <si>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</si>
  <si>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</si>
  <si>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</si>
  <si>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</si>
  <si>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</si>
  <si>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</si>
  <si>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</si>
  <si>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</si>
  <si>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</si>
  <si>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</si>
  <si>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</si>
  <si>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</si>
  <si>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</si>
  <si>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</si>
  <si>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</si>
  <si>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</si>
  <si>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</si>
  <si>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</si>
  <si>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</si>
  <si>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</si>
  <si>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</si>
  <si>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</si>
  <si>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</si>
  <si>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</si>
  <si>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</si>
  <si>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</si>
  <si>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</si>
  <si>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</si>
  <si>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</si>
  <si>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</si>
  <si>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</si>
  <si>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</si>
  <si>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</si>
  <si>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</si>
  <si>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</si>
  <si>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</si>
  <si>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</si>
  <si>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</si>
  <si>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</si>
  <si>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</si>
  <si>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</si>
  <si>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</si>
  <si>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</si>
  <si>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</si>
  <si>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</si>
  <si>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</si>
  <si>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</si>
  <si>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</si>
  <si>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</si>
  <si>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</si>
  <si>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</si>
  <si>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</si>
  <si>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</si>
  <si>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</si>
  <si>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</si>
  <si>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</si>
  <si>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</si>
  <si>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</si>
  <si>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</si>
  <si>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</si>
  <si>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</si>
  <si>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</si>
  <si>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</si>
  <si>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</si>
  <si>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</si>
  <si>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</si>
  <si>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</si>
  <si>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</si>
  <si>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</si>
  <si>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</si>
  <si>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</si>
  <si>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</si>
  <si>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</si>
  <si>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</si>
  <si>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</si>
  <si>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</si>
  <si>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</si>
  <si>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</si>
  <si>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</si>
  <si>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</si>
  <si>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</si>
  <si>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</si>
  <si>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</si>
  <si>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</si>
  <si>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</si>
  <si>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</si>
  <si>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</si>
  <si>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</si>
  <si>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</si>
  <si>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</si>
  <si>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</si>
  <si>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</si>
  <si>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</si>
  <si>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</si>
  <si>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</si>
  <si>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</si>
  <si>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</si>
  <si>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</si>
  <si>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</si>
  <si>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</si>
  <si>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</si>
  <si>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</si>
  <si>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</si>
  <si>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</si>
  <si>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</si>
  <si>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</si>
  <si>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</si>
  <si>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</si>
  <si>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</si>
  <si>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</si>
  <si>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</si>
  <si>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</si>
  <si>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</si>
  <si>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</si>
  <si>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</si>
  <si>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</si>
  <si>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</si>
  <si>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</si>
  <si>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</si>
  <si>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</si>
  <si>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</si>
  <si>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</si>
  <si>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</si>
  <si>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</si>
  <si>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</si>
  <si>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</si>
  <si>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</si>
  <si>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</si>
  <si>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</si>
  <si>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</si>
  <si>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</si>
  <si>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</si>
  <si>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</si>
  <si>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</si>
  <si>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</si>
  <si>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</si>
  <si>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</si>
  <si>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</si>
  <si>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</si>
  <si>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</si>
  <si>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</si>
  <si>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</si>
  <si>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</si>
  <si>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</si>
  <si>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</si>
  <si>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</si>
  <si>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</si>
  <si>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</si>
  <si>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</si>
  <si>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</si>
  <si>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</si>
  <si>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</si>
  <si>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</si>
  <si>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</si>
  <si>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</si>
  <si>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</si>
  <si>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</si>
  <si>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</si>
  <si>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</si>
  <si>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</si>
  <si>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</si>
  <si>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</si>
  <si>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</si>
  <si>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</si>
  <si>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</si>
  <si>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</si>
  <si>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</si>
  <si>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</si>
  <si>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</si>
  <si>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</si>
  <si>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</si>
  <si>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</si>
  <si>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</si>
  <si>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</si>
  <si>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</si>
  <si>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</si>
  <si>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</si>
  <si>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</si>
  <si>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</si>
  <si>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</si>
  <si>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</si>
  <si>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</si>
  <si>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</si>
  <si>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</si>
  <si>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</si>
  <si>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</si>
  <si>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</si>
  <si>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</si>
  <si>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</si>
  <si>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</si>
  <si>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</si>
  <si>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</si>
  <si>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</si>
  <si>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</si>
  <si>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</si>
  <si>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</si>
  <si>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</si>
  <si>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</si>
  <si>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</si>
  <si>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</si>
  <si>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</si>
  <si>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</si>
  <si>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</si>
  <si>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</si>
  <si>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</si>
  <si>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</si>
  <si>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</si>
  <si>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</si>
  <si>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</si>
  <si>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</si>
  <si>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</si>
  <si>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</si>
  <si>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</si>
  <si>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</si>
  <si>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</si>
  <si>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</si>
  <si>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</si>
  <si>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</si>
  <si>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</si>
  <si>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</si>
  <si>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</si>
  <si>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</si>
  <si>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</si>
  <si>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</si>
  <si>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</si>
  <si>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</si>
  <si>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</si>
  <si>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</si>
  <si>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</si>
  <si>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</si>
  <si>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</si>
  <si>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</si>
  <si>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</si>
  <si>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</si>
  <si>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</si>
  <si>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</si>
  <si>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</si>
  <si>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</si>
  <si>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</si>
  <si>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</si>
  <si>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</si>
  <si>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</si>
  <si>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</si>
  <si>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</si>
  <si>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</si>
  <si>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</si>
  <si>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</si>
  <si>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</si>
  <si>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</si>
  <si>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</si>
  <si>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</si>
  <si>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</si>
  <si>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</si>
  <si>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</si>
  <si>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</si>
  <si>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</si>
  <si>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</si>
  <si>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</si>
  <si>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</si>
  <si>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</si>
  <si>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</si>
  <si>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</si>
  <si>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</si>
  <si>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</si>
  <si>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</si>
  <si>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</si>
  <si>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</si>
  <si>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</si>
  <si>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</si>
  <si>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</si>
  <si>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</si>
  <si>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</si>
  <si>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</si>
  <si>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</si>
  <si>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</si>
  <si>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</si>
  <si>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</si>
  <si>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</si>
  <si>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</si>
  <si>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</si>
  <si>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</si>
  <si>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</si>
  <si>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</si>
  <si>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</si>
  <si>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</si>
  <si>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</si>
  <si>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</si>
  <si>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</si>
  <si>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</si>
  <si>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</si>
  <si>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</si>
  <si>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</si>
  <si>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</si>
  <si>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</si>
  <si>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</si>
  <si>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</si>
  <si>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</si>
  <si>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</si>
  <si>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</si>
  <si>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</si>
  <si>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</si>
  <si>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</si>
  <si>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</si>
  <si>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</si>
  <si>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</si>
  <si>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</si>
  <si>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</si>
  <si>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</si>
  <si>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</si>
  <si>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</si>
  <si>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</si>
  <si>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</si>
  <si>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</si>
  <si>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</si>
  <si>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</si>
  <si>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</si>
  <si>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</si>
  <si>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</si>
  <si>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</si>
  <si>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</si>
  <si>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</si>
  <si>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</si>
  <si>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</si>
  <si>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</si>
  <si>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</si>
  <si>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</si>
  <si>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</si>
  <si>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</si>
  <si>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</si>
  <si>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</si>
  <si>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</si>
  <si>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</si>
  <si>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</si>
  <si>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</si>
  <si>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</si>
  <si>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</si>
  <si>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</si>
  <si>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</si>
  <si>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</si>
  <si>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</si>
  <si>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</si>
  <si>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</si>
  <si>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</si>
  <si>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</si>
  <si>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</si>
  <si>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</si>
  <si>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</si>
  <si>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</si>
  <si>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</si>
  <si>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</si>
  <si>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</si>
  <si>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</si>
  <si>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</si>
  <si>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</si>
  <si>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</si>
  <si>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</si>
  <si>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</si>
  <si>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</si>
  <si>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</si>
  <si>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</si>
  <si>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</si>
  <si>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</si>
  <si>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</si>
  <si>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</si>
  <si>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</si>
  <si>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</si>
  <si>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</si>
  <si>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</si>
  <si>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</si>
  <si>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</si>
  <si>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</si>
  <si>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</si>
  <si>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</si>
  <si>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</si>
  <si>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</si>
  <si>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</si>
  <si>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</si>
  <si>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</si>
  <si>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</si>
  <si>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</si>
  <si>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</si>
  <si>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</si>
  <si>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</si>
  <si>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</si>
  <si>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</si>
  <si>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</si>
  <si>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</si>
  <si>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</si>
  <si>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</si>
  <si>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</si>
  <si>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</si>
  <si>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</si>
  <si>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</si>
  <si>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</si>
  <si>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</si>
  <si>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</si>
  <si>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</si>
  <si>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</si>
  <si>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</si>
  <si>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</si>
  <si>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</si>
  <si>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</si>
  <si>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</si>
  <si>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</si>
  <si>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</si>
  <si>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</si>
  <si>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</si>
  <si>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</si>
  <si>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</si>
  <si>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</si>
  <si>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</si>
  <si>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</si>
  <si>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</si>
  <si>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</si>
  <si>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</si>
  <si>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</si>
  <si>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</si>
  <si>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</si>
  <si>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</si>
  <si>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</si>
  <si>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</si>
  <si>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</si>
  <si>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</si>
  <si>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</si>
  <si>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</si>
  <si>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</si>
  <si>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</si>
  <si>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</si>
  <si>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</si>
  <si>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</si>
  <si>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</si>
  <si>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</si>
  <si>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</si>
  <si>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</si>
  <si>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</si>
  <si>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</si>
  <si>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</si>
  <si>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</si>
  <si>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</si>
  <si>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</si>
  <si>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</si>
  <si>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</si>
  <si>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</si>
  <si>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</si>
  <si>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</si>
  <si>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</si>
  <si>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</si>
  <si>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</si>
  <si>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</si>
  <si>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</si>
  <si>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</si>
  <si>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</si>
  <si>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</si>
  <si>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</si>
  <si>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</si>
  <si>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</si>
  <si>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</si>
  <si>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</si>
  <si>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</si>
  <si>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</si>
  <si>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</si>
  <si>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</si>
  <si>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</si>
  <si>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</si>
  <si>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</si>
  <si>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</si>
  <si>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</si>
  <si>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</si>
  <si>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</si>
  <si>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</si>
  <si>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</si>
  <si>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</si>
  <si>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</si>
  <si>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</si>
  <si>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</si>
  <si>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</si>
  <si>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</si>
  <si>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</si>
  <si>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</si>
  <si>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</si>
  <si>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</si>
  <si>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</si>
  <si>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</si>
  <si>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</si>
  <si>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</si>
  <si>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</si>
  <si>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</si>
  <si>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</si>
  <si>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</si>
  <si>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</si>
  <si>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</si>
  <si>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</si>
  <si>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</si>
  <si>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</si>
  <si>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</si>
  <si>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</si>
  <si>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</si>
  <si>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</si>
  <si>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</si>
  <si>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</si>
  <si>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</si>
  <si>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</si>
  <si>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</si>
  <si>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</si>
  <si>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</si>
  <si>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</si>
  <si>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</si>
  <si>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</si>
  <si>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</si>
  <si>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</si>
  <si>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</si>
  <si>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</si>
  <si>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</si>
  <si>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</si>
  <si>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</si>
  <si>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</si>
  <si>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</si>
  <si>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</si>
  <si>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</si>
  <si>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</si>
  <si>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</si>
  <si>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</si>
  <si>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</si>
  <si>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</si>
  <si>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</si>
  <si>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</si>
  <si>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</si>
  <si>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</si>
  <si>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</si>
  <si>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</si>
  <si>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</si>
  <si>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</si>
  <si>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</si>
  <si>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</si>
  <si>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</si>
  <si>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</si>
  <si>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</si>
  <si>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</si>
  <si>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</si>
  <si>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</si>
  <si>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</si>
  <si>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</si>
  <si>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</si>
  <si>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</si>
  <si>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</si>
  <si>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</si>
  <si>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</si>
  <si>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</si>
  <si>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</si>
  <si>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</si>
  <si>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</si>
  <si>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</si>
  <si>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</si>
  <si>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</si>
  <si>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</si>
  <si>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</si>
  <si>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</si>
  <si>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</si>
  <si>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</si>
  <si>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</si>
  <si>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</si>
  <si>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</si>
  <si>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</si>
  <si>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</si>
  <si>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</si>
  <si>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</si>
  <si>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</si>
  <si>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</si>
  <si>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</si>
  <si>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</si>
  <si>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</si>
  <si>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</si>
  <si>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</si>
  <si>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</si>
  <si>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</si>
  <si>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</si>
  <si>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</si>
  <si>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</si>
  <si>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</si>
  <si>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</si>
  <si>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</si>
  <si>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</si>
  <si>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</si>
  <si>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</si>
  <si>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</si>
  <si>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</si>
  <si>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</si>
  <si>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</si>
  <si>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</si>
  <si>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</si>
  <si>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</si>
  <si>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</si>
  <si>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</si>
  <si>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</si>
  <si>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</si>
  <si>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</si>
  <si>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</si>
  <si>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</si>
  <si>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</si>
  <si>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</si>
  <si>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</si>
  <si>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</si>
  <si>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</si>
  <si>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</si>
  <si>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</si>
  <si>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</si>
  <si>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</si>
  <si>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</si>
  <si>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</si>
  <si>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</si>
  <si>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</si>
  <si>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</si>
  <si>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</si>
  <si>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</si>
  <si>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</si>
  <si>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</si>
  <si>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</si>
  <si>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</si>
  <si>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</si>
  <si>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</si>
  <si>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</si>
  <si>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</si>
  <si>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</si>
  <si>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</si>
  <si>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</si>
  <si>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</si>
  <si>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</si>
  <si>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</si>
  <si>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</si>
  <si>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</si>
  <si>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</si>
  <si>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</si>
  <si>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</si>
  <si>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</si>
  <si>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</si>
  <si>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</si>
  <si>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</si>
  <si>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</si>
  <si>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</si>
  <si>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</si>
  <si>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</si>
  <si>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</si>
  <si>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</si>
  <si>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</si>
  <si>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</si>
  <si>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</si>
  <si>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</si>
  <si>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</si>
  <si>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</si>
  <si>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</si>
  <si>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</si>
  <si>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</si>
  <si>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</si>
  <si>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</si>
  <si>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</si>
  <si>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</si>
  <si>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</si>
  <si>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</si>
  <si>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</si>
  <si>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</si>
  <si>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</si>
  <si>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</si>
  <si>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</si>
  <si>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</si>
  <si>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</si>
  <si>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</si>
  <si>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</si>
  <si>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</si>
  <si>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</si>
  <si>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</si>
  <si>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</si>
  <si>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</si>
  <si>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</si>
  <si>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</si>
  <si>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</si>
  <si>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</si>
  <si>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</si>
  <si>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</si>
  <si>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</si>
  <si>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</si>
  <si>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</si>
  <si>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</si>
  <si>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</si>
  <si>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</si>
  <si>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</si>
  <si>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</si>
  <si>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</si>
  <si>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</si>
  <si>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</si>
  <si>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</si>
  <si>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</si>
  <si>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</si>
  <si>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</si>
  <si>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</si>
  <si>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</si>
  <si>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</si>
  <si>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</si>
  <si>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</si>
  <si>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</si>
  <si>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</si>
  <si>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</si>
  <si>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</si>
  <si>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</si>
  <si>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</si>
  <si>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</si>
  <si>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</si>
  <si>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</si>
  <si>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</si>
  <si>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</si>
  <si>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</si>
  <si>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</si>
  <si>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</si>
  <si>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</si>
  <si>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</si>
  <si>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</si>
  <si>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</si>
  <si>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</si>
  <si>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</si>
  <si>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</si>
  <si>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</si>
  <si>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</si>
  <si>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</si>
  <si>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</si>
  <si>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</si>
  <si>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</si>
  <si>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</si>
  <si>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</si>
  <si>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</si>
  <si>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</si>
  <si>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</si>
  <si>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</si>
  <si>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</si>
  <si>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</si>
  <si>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</si>
  <si>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</si>
  <si>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</si>
  <si>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</si>
  <si>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</si>
  <si>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</si>
  <si>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</si>
  <si>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</si>
  <si>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</si>
  <si>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</si>
  <si>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</si>
  <si>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</si>
  <si>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</si>
  <si>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</si>
  <si>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</si>
  <si>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</si>
  <si>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</si>
  <si>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</si>
  <si>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</si>
  <si>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</si>
  <si>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</si>
  <si>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</si>
  <si>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</si>
  <si>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</si>
  <si>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</si>
  <si>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</si>
  <si>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</si>
  <si>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</si>
  <si>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</si>
  <si>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</si>
  <si>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</si>
  <si>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</si>
  <si>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</si>
  <si>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</si>
  <si>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</si>
  <si>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</si>
  <si>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</si>
  <si>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</si>
  <si>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</si>
  <si>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</si>
  <si>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</si>
  <si>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</si>
  <si>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</si>
  <si>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</si>
  <si>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</si>
  <si>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</si>
  <si>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</si>
  <si>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</si>
  <si>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</si>
  <si>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</si>
  <si>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</si>
  <si>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</si>
  <si>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</si>
  <si>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</si>
  <si>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</si>
  <si>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</si>
  <si>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</si>
  <si>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</si>
  <si>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</si>
  <si>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</si>
  <si>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</si>
  <si>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</si>
  <si>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</si>
  <si>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</si>
  <si>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</si>
  <si>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</si>
  <si>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</si>
  <si>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</si>
  <si>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</si>
  <si>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</si>
  <si>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</si>
  <si>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</si>
  <si>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</si>
  <si>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</si>
  <si>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</si>
  <si>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</si>
  <si>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</si>
  <si>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</si>
  <si>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</si>
  <si>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</si>
  <si>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</si>
  <si>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</si>
  <si>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</si>
  <si>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</si>
  <si>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</si>
  <si>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</si>
  <si>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</si>
  <si>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</si>
  <si>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</si>
  <si>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</si>
  <si>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</si>
  <si>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</si>
  <si>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</si>
  <si>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</si>
  <si>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</si>
  <si>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</si>
  <si>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</si>
  <si>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</si>
  <si>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</si>
  <si>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</si>
  <si>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</si>
  <si>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</si>
  <si>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</si>
  <si>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</si>
  <si>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</si>
  <si>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</si>
  <si>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</si>
  <si>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</si>
  <si>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</si>
  <si>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</si>
  <si>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</si>
  <si>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</si>
  <si>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</si>
  <si>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</si>
  <si>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</si>
  <si>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</si>
  <si>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</si>
  <si>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</si>
  <si>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</si>
  <si>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</si>
  <si>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</si>
  <si>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</si>
  <si>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</si>
  <si>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</si>
  <si>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</si>
  <si>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</si>
  <si>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</si>
  <si>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</si>
  <si>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</si>
  <si>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</si>
  <si>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</si>
  <si>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</si>
  <si>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</si>
  <si>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</si>
  <si>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</si>
  <si>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</si>
  <si>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</si>
  <si>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</si>
  <si>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</si>
  <si>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</si>
  <si>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</si>
  <si>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</si>
  <si>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</si>
  <si>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</si>
  <si>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</si>
  <si>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</si>
  <si>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</si>
  <si>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</si>
  <si>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</si>
  <si>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</si>
  <si>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</si>
  <si>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</si>
  <si>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</si>
  <si>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</si>
  <si>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</si>
  <si>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</si>
  <si>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</si>
  <si>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</si>
  <si>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</si>
  <si>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</si>
  <si>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</si>
  <si>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</si>
  <si>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</si>
  <si>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</si>
  <si>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</si>
  <si>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</si>
  <si>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</si>
  <si>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</si>
  <si>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</si>
  <si>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</si>
  <si>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</si>
  <si>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</si>
  <si>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</si>
  <si>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</si>
  <si>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</si>
  <si>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</si>
  <si>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</si>
  <si>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</si>
  <si>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</si>
  <si>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</si>
  <si>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</si>
  <si>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</si>
  <si>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</si>
  <si>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</si>
  <si>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</si>
  <si>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</si>
  <si>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</si>
  <si>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</si>
  <si>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</si>
  <si>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</si>
  <si>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</si>
  <si>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</si>
  <si>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</si>
  <si>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</si>
  <si>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</si>
  <si>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</si>
  <si>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</si>
  <si>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</si>
  <si>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</si>
  <si>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</si>
  <si>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</si>
  <si>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</si>
  <si>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</si>
  <si>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</si>
  <si>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</si>
  <si>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</si>
  <si>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</si>
  <si>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</si>
  <si>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</si>
  <si>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</si>
  <si>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</si>
  <si>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</si>
  <si>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</si>
  <si>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</si>
  <si>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</si>
  <si>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</si>
  <si>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</si>
  <si>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</si>
  <si>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</si>
  <si>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</si>
  <si>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</si>
  <si>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</si>
  <si>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</si>
  <si>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</si>
  <si>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</si>
  <si>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</si>
  <si>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</si>
  <si>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</si>
  <si>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</si>
  <si>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</si>
  <si>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</si>
  <si>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</si>
  <si>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</si>
  <si>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</si>
  <si>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</si>
  <si>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</si>
  <si>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</si>
  <si>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</si>
  <si>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</si>
  <si>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</si>
  <si>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</si>
  <si>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</si>
  <si>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</si>
  <si>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</si>
  <si>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</si>
  <si>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</si>
  <si>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</si>
  <si>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</si>
  <si>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</si>
  <si>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</si>
  <si>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</si>
  <si>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</si>
  <si>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</si>
  <si>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</si>
  <si>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</si>
  <si>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</si>
  <si>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</si>
  <si>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</si>
  <si>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</si>
  <si>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</si>
  <si>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</si>
  <si>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</si>
  <si>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</si>
  <si>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</si>
  <si>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</si>
  <si>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</si>
  <si>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</si>
  <si>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</si>
  <si>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</si>
  <si>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</si>
  <si>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</si>
  <si>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</si>
  <si>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</si>
  <si>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</si>
  <si>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</si>
  <si>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</si>
  <si>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</si>
  <si>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</si>
  <si>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</si>
  <si>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</si>
  <si>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</si>
  <si>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</si>
  <si>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</si>
  <si>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</si>
  <si>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</si>
  <si>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</si>
  <si>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</si>
  <si>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</si>
  <si>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</si>
  <si>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</si>
  <si>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</si>
  <si>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</si>
  <si>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</si>
  <si>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</si>
  <si>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</si>
  <si>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</si>
  <si>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</si>
  <si>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</si>
  <si>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</si>
  <si>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</si>
  <si>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</si>
  <si>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</si>
  <si>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</si>
  <si>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</si>
  <si>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</si>
  <si>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</si>
  <si>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</si>
  <si>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</si>
  <si>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</si>
  <si>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</si>
  <si>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</si>
  <si>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</si>
  <si>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</si>
  <si>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</si>
  <si>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</si>
  <si>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</si>
  <si>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</si>
  <si>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</si>
  <si>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</si>
  <si>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</si>
  <si>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</si>
  <si>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</si>
  <si>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</si>
  <si>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</si>
  <si>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</si>
  <si>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</si>
  <si>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</si>
  <si>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</si>
  <si>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</si>
  <si>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</si>
  <si>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</si>
  <si>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</si>
  <si>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</si>
  <si>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</si>
  <si>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</si>
  <si>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</si>
  <si>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</si>
  <si>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</si>
  <si>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</si>
  <si>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</si>
  <si>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</si>
  <si>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</si>
  <si>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</si>
  <si>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</si>
  <si>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</si>
  <si>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</si>
  <si>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</si>
  <si>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</si>
  <si>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</si>
  <si>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</si>
  <si>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</si>
  <si>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</si>
  <si>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</si>
  <si>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</si>
  <si>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</si>
  <si>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</si>
  <si>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</si>
  <si>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</si>
  <si>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</si>
  <si>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</si>
  <si>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</si>
  <si>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</si>
  <si>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</si>
  <si>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</si>
  <si>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</si>
  <si>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</si>
  <si>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</si>
  <si>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</si>
  <si>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</si>
  <si>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</si>
  <si>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</si>
  <si>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</si>
  <si>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</si>
  <si>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</si>
  <si>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</si>
  <si>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</si>
  <si>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</si>
  <si>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</si>
  <si>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</si>
  <si>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</si>
  <si>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</si>
  <si>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</si>
  <si>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</si>
  <si>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</si>
  <si>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</si>
  <si>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</si>
  <si>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</si>
  <si>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</si>
  <si>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</si>
  <si>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</si>
  <si>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</si>
  <si>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</si>
  <si>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</si>
  <si>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</si>
  <si>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</si>
  <si>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</si>
  <si>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</si>
  <si>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</si>
  <si>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</si>
  <si>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</si>
  <si>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</si>
  <si>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</si>
  <si>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</si>
  <si>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</si>
  <si>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</si>
  <si>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</si>
  <si>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</si>
  <si>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</si>
  <si>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</si>
  <si>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</si>
  <si>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</si>
  <si>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</si>
  <si>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</si>
  <si>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</si>
  <si>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</si>
  <si>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</si>
  <si>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</si>
  <si>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</si>
  <si>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</si>
  <si>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</si>
  <si>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</si>
  <si>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</si>
  <si>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</si>
  <si>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</si>
  <si>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</si>
  <si>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</si>
  <si>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</si>
  <si>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</si>
  <si>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</si>
  <si>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</si>
  <si>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</si>
  <si>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</si>
  <si>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</si>
  <si>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</si>
  <si>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</si>
  <si>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</si>
  <si>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</si>
  <si>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</si>
  <si>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</si>
  <si>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</si>
  <si>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</si>
  <si>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</si>
  <si>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</si>
  <si>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</si>
  <si>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</si>
  <si>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</si>
  <si>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</si>
  <si>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</si>
  <si>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</si>
  <si>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</si>
  <si>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</si>
  <si>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</si>
  <si>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</si>
  <si>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</si>
  <si>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</si>
  <si>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</si>
  <si>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</si>
  <si>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</si>
  <si>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</si>
  <si>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</si>
  <si>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</si>
  <si>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</si>
  <si>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</si>
  <si>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</si>
  <si>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</si>
  <si>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</si>
  <si>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</si>
  <si>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</si>
  <si>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</si>
  <si>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</si>
  <si>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</si>
  <si>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</si>
  <si>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</si>
  <si>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</si>
  <si>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</si>
  <si>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</si>
  <si>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</si>
  <si>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</si>
  <si>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</si>
  <si>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</si>
  <si>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</si>
  <si>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</si>
  <si>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</si>
  <si>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</si>
  <si>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</si>
  <si>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</si>
  <si>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</si>
  <si>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</si>
  <si>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</si>
  <si>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</si>
  <si>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</si>
  <si>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</si>
  <si>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</si>
  <si>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</si>
  <si>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</si>
  <si>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</si>
  <si>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</si>
  <si>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</si>
  <si>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</si>
  <si>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</si>
  <si>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</si>
  <si>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</si>
  <si>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</si>
  <si>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</si>
  <si>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</si>
  <si>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</si>
  <si>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</si>
  <si>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</si>
  <si>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</si>
  <si>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</si>
  <si>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</si>
  <si>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</si>
  <si>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</si>
  <si>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</si>
  <si>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</si>
  <si>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</si>
  <si>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</si>
  <si>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</si>
  <si>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</si>
  <si>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</si>
  <si>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</si>
  <si>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</si>
  <si>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</si>
  <si>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</si>
  <si>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</si>
  <si>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</si>
  <si>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</si>
  <si>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</si>
  <si>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</si>
  <si>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</si>
  <si>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</si>
  <si>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</si>
  <si>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</si>
  <si>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</si>
  <si>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</si>
  <si>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</si>
  <si>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</si>
  <si>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</si>
  <si>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</si>
  <si>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</si>
  <si>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</si>
  <si>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</si>
  <si>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</si>
  <si>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</si>
  <si>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</si>
  <si>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</si>
  <si>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</si>
  <si>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</si>
  <si>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</si>
  <si>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</si>
  <si>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</si>
  <si>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</si>
  <si>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</si>
  <si>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</si>
  <si>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</si>
  <si>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</si>
  <si>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</si>
  <si>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</si>
  <si>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</si>
  <si>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</si>
  <si>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</si>
  <si>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</si>
  <si>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</si>
  <si>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</si>
  <si>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</si>
  <si>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</si>
  <si>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</si>
  <si>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</si>
  <si>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</si>
  <si>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</si>
  <si>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</si>
  <si>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</si>
  <si>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</si>
  <si>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</si>
  <si>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</si>
  <si>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</si>
  <si>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</si>
  <si>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</si>
  <si>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</si>
  <si>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</si>
  <si>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</si>
  <si>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</si>
  <si>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</si>
  <si>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</si>
  <si>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</si>
  <si>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</si>
  <si>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</si>
  <si>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</si>
  <si>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</si>
  <si>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</si>
  <si>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</si>
  <si>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</si>
  <si>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</si>
  <si>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</si>
  <si>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</si>
  <si>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</si>
  <si>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</si>
  <si>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</si>
  <si>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</si>
  <si>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</si>
  <si>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</si>
  <si>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</si>
  <si>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</si>
  <si>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</si>
  <si>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</si>
  <si>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</si>
  <si>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</si>
  <si>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</si>
  <si>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</si>
  <si>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</si>
  <si>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</si>
  <si>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</si>
  <si>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</si>
  <si>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</si>
  <si>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</si>
  <si>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</si>
  <si>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</si>
  <si>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</si>
  <si>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</si>
  <si>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</si>
  <si>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</si>
  <si>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</si>
  <si>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</si>
  <si>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</si>
  <si>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</si>
  <si>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</si>
  <si>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</si>
  <si>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</si>
  <si>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</si>
  <si>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</si>
  <si>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</si>
  <si>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</si>
  <si>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</si>
  <si>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</si>
  <si>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</si>
  <si>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</si>
  <si>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</si>
  <si>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</si>
  <si>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</si>
  <si>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</si>
  <si>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</si>
  <si>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</si>
  <si>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</si>
  <si>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</si>
  <si>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</si>
  <si>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</si>
  <si>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</si>
  <si>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</si>
  <si>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</si>
  <si>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</si>
  <si>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</si>
  <si>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</si>
  <si>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</si>
  <si>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</si>
  <si>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</si>
  <si>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</si>
  <si>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</si>
  <si>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</si>
  <si>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</si>
  <si>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</si>
  <si>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</si>
  <si>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</si>
  <si>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</si>
  <si>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</si>
  <si>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</si>
  <si>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</si>
  <si>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</si>
  <si>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</si>
  <si>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</si>
  <si>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</si>
  <si>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</si>
  <si>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</si>
  <si>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</si>
  <si>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</si>
  <si>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</si>
  <si>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</si>
  <si>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</si>
  <si>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</si>
  <si>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</si>
  <si>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</si>
  <si>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</si>
  <si>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</si>
  <si>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</si>
  <si>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</si>
  <si>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</si>
  <si>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</si>
  <si>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</si>
  <si>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</si>
  <si>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</si>
  <si>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</si>
  <si>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</si>
  <si>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</si>
  <si>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</si>
  <si>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</si>
  <si>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</si>
  <si>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</si>
  <si>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</si>
  <si>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</si>
  <si>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</si>
  <si>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</si>
  <si>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</si>
  <si>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</si>
  <si>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</si>
  <si>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</si>
  <si>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</si>
  <si>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</si>
  <si>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</si>
  <si>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</si>
  <si>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</si>
  <si>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</si>
  <si>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</si>
  <si>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</si>
  <si>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</si>
  <si>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</si>
  <si>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</si>
  <si>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</si>
  <si>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</si>
  <si>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</si>
  <si>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</si>
  <si>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</si>
  <si>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</si>
  <si>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</si>
  <si>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</si>
  <si>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</si>
  <si>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</si>
  <si>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</si>
  <si>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</si>
  <si>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</si>
  <si>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</si>
  <si>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</si>
  <si>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</si>
  <si>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</si>
  <si>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</si>
  <si>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</si>
  <si>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</si>
  <si>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</si>
  <si>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</si>
  <si>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</si>
  <si>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</si>
  <si>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</si>
  <si>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</si>
  <si>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</si>
  <si>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</si>
  <si>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</si>
  <si>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</si>
  <si>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</si>
  <si>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</si>
  <si>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</si>
  <si>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</si>
  <si>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</si>
  <si>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</si>
  <si>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</si>
  <si>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</si>
  <si>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</si>
  <si>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</si>
  <si>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</si>
  <si>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</si>
  <si>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</si>
  <si>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</si>
  <si>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</si>
  <si>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</si>
  <si>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</si>
  <si>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</si>
  <si>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</si>
  <si>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</si>
  <si>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</si>
  <si>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</si>
  <si>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</si>
  <si>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</si>
  <si>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</si>
  <si>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</si>
  <si>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</si>
  <si>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</si>
  <si>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</si>
  <si>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</si>
  <si>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</si>
  <si>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</si>
  <si>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</si>
  <si>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</si>
  <si>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</si>
  <si>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</si>
  <si>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</si>
  <si>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</si>
  <si>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</si>
  <si>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</si>
  <si>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</si>
  <si>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</si>
  <si>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</si>
  <si>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</si>
  <si>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</si>
  <si>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</si>
  <si>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</si>
  <si>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</si>
  <si>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</si>
  <si>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</si>
  <si>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</si>
  <si>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</si>
  <si>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</si>
  <si>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</si>
  <si>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</si>
  <si>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</si>
  <si>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</si>
  <si>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</si>
  <si>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</si>
  <si>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</si>
  <si>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</si>
  <si>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</si>
  <si>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</si>
  <si>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</si>
  <si>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</si>
  <si>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</si>
  <si>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</si>
  <si>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</si>
  <si>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</si>
  <si>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</si>
  <si>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</si>
  <si>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</si>
  <si>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</si>
  <si>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</si>
  <si>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</si>
  <si>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</si>
  <si>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</si>
  <si>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</si>
  <si>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</si>
  <si>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</si>
  <si>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</si>
  <si>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</si>
  <si>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</si>
  <si>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</si>
  <si>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</si>
  <si>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</si>
  <si>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</si>
  <si>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</si>
  <si>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</si>
  <si>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</si>
  <si>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</si>
  <si>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</si>
  <si>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</si>
  <si>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</si>
  <si>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</si>
  <si>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</si>
  <si>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</si>
  <si>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</si>
  <si>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</si>
  <si>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</si>
  <si>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</si>
  <si>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</si>
  <si>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</si>
  <si>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</si>
  <si>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</si>
  <si>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</si>
  <si>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</si>
  <si>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</si>
  <si>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</si>
  <si>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</si>
  <si>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</si>
  <si>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</si>
  <si>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</si>
  <si>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</si>
  <si>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</si>
  <si>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</si>
  <si>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</si>
  <si>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</si>
  <si>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</si>
  <si>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</si>
  <si>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</si>
  <si>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</si>
  <si>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</si>
  <si>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</si>
  <si>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</si>
  <si>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</si>
  <si>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</si>
  <si>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</si>
  <si>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</si>
  <si>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</si>
  <si>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</si>
  <si>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</si>
  <si>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</si>
  <si>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</si>
  <si>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</si>
  <si>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</si>
  <si>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</si>
  <si>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</si>
  <si>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</si>
  <si>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</si>
  <si>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</si>
  <si>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</si>
  <si>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</si>
  <si>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</si>
  <si>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</si>
  <si>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</si>
  <si>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</si>
  <si>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</si>
  <si>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</si>
  <si>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</si>
  <si>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</si>
  <si>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</si>
  <si>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</si>
  <si>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</si>
  <si>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</si>
  <si>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</si>
  <si>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</si>
  <si>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</si>
  <si>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</si>
  <si>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</si>
  <si>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</si>
  <si>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</si>
  <si>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</si>
  <si>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</si>
  <si>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</si>
  <si>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</si>
  <si>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</si>
  <si>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</si>
  <si>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</si>
  <si>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</si>
  <si>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</si>
  <si>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</si>
  <si>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</si>
  <si>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</si>
  <si>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</si>
  <si>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</si>
  <si>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</si>
  <si>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</si>
  <si>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</si>
  <si>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</si>
  <si>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</si>
  <si>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</si>
  <si>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</si>
  <si>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</si>
  <si>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</si>
  <si>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</si>
  <si>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</si>
  <si>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</si>
  <si>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</si>
  <si>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</si>
  <si>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</si>
  <si>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</si>
  <si>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</si>
  <si>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</si>
  <si>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</si>
  <si>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</si>
  <si>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</si>
  <si>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</si>
  <si>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</si>
  <si>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</si>
  <si>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</si>
  <si>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</si>
  <si>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</si>
  <si>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</si>
  <si>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</si>
  <si>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</si>
  <si>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</si>
  <si>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</si>
  <si>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</si>
  <si>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</si>
  <si>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</si>
  <si>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</si>
  <si>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</si>
  <si>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</si>
  <si>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</si>
  <si>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</si>
  <si>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</si>
  <si>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</si>
  <si>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</si>
  <si>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</si>
  <si>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</si>
  <si>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</si>
  <si>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</si>
  <si>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</si>
  <si>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</si>
  <si>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</si>
  <si>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</si>
  <si>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</si>
  <si>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</si>
  <si>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</si>
  <si>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</si>
  <si>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</si>
  <si>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</si>
  <si>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</si>
  <si>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</si>
  <si>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</si>
  <si>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</si>
  <si>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</si>
  <si>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</si>
  <si>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</si>
  <si>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</si>
  <si>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</si>
  <si>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</si>
  <si>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</si>
  <si>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</si>
  <si>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</si>
  <si>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</si>
  <si>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</si>
  <si>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</si>
  <si>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</si>
  <si>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</si>
  <si>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</si>
  <si>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</si>
  <si>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</si>
  <si>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</si>
  <si>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</si>
  <si>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</si>
  <si>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</si>
  <si>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</si>
  <si>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</si>
  <si>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</si>
  <si>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</si>
  <si>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</si>
  <si>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</si>
  <si>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</si>
  <si>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</si>
  <si>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</si>
  <si>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</si>
  <si>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</si>
  <si>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</si>
  <si>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</si>
  <si>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</si>
  <si>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</si>
  <si>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</si>
  <si>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</si>
  <si>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</si>
  <si>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</si>
  <si>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</si>
  <si>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</si>
  <si>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</si>
  <si>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</si>
  <si>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</si>
  <si>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</si>
  <si>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</si>
  <si>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</si>
  <si>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</si>
  <si>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</si>
  <si>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</si>
  <si>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</si>
  <si>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</si>
  <si>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</si>
  <si>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</si>
  <si>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</si>
  <si>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</si>
  <si>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</si>
  <si>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</si>
  <si>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</si>
  <si>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</si>
  <si>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</si>
  <si>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</si>
  <si>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</si>
  <si>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</si>
  <si>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</si>
  <si>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</si>
  <si>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</si>
  <si>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</si>
  <si>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</si>
  <si>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</si>
  <si>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</si>
  <si>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</si>
  <si>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</si>
  <si>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</si>
  <si>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</si>
  <si>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</si>
  <si>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</si>
  <si>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</si>
  <si>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</si>
  <si>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</si>
  <si>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</si>
  <si>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</si>
  <si>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</si>
  <si>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</si>
  <si>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</si>
  <si>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</si>
  <si>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</si>
  <si>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</si>
  <si>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</si>
  <si>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</si>
  <si>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</si>
  <si>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</si>
  <si>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</si>
  <si>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</si>
  <si>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</si>
  <si>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</si>
  <si>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</si>
  <si>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</si>
  <si>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</si>
  <si>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</si>
  <si>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</si>
  <si>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</si>
  <si>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</si>
  <si>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</si>
  <si>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</si>
  <si>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</si>
  <si>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</si>
  <si>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</si>
  <si>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</si>
  <si>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</si>
  <si>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</si>
  <si>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</si>
  <si>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</si>
  <si>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</si>
  <si>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</si>
  <si>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</si>
  <si>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</si>
  <si>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</si>
  <si>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</si>
  <si>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</si>
  <si>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</si>
  <si>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</si>
  <si>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</si>
  <si>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</si>
  <si>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</si>
  <si>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</si>
  <si>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</si>
  <si>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</si>
  <si>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</si>
  <si>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</si>
  <si>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</si>
  <si>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</si>
  <si>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</si>
  <si>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</si>
  <si>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</si>
  <si>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</si>
  <si>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</si>
  <si>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</si>
  <si>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</si>
  <si>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</si>
  <si>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</si>
  <si>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</si>
  <si>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</si>
  <si>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</si>
  <si>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</si>
  <si>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</si>
  <si>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</si>
  <si>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</si>
  <si>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</si>
  <si>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</si>
  <si>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</si>
  <si>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</si>
  <si>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</si>
  <si>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</si>
  <si>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</si>
  <si>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</si>
  <si>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</si>
  <si>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</si>
  <si>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</si>
  <si>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</si>
  <si>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</si>
  <si>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</si>
  <si>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</si>
  <si>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</si>
  <si>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</si>
  <si>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</si>
  <si>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</si>
  <si>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</si>
  <si>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</si>
  <si>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</si>
  <si>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</si>
  <si>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</si>
  <si>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</si>
  <si>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</si>
  <si>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</si>
  <si>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</si>
  <si>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</si>
  <si>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</si>
  <si>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</si>
  <si>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</si>
  <si>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</si>
  <si>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</si>
  <si>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</si>
  <si>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</si>
  <si>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</si>
  <si>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</si>
  <si>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</si>
  <si>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</si>
  <si>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</si>
  <si>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</si>
  <si>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</si>
  <si>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</si>
  <si>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</si>
  <si>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</si>
  <si>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</si>
  <si>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</si>
  <si>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</si>
  <si>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</si>
  <si>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</si>
  <si>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</si>
  <si>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</si>
  <si>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</si>
  <si>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</si>
  <si>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</si>
  <si>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</si>
  <si>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</si>
  <si>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</si>
  <si>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</si>
  <si>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</si>
  <si>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</si>
  <si>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</si>
  <si>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</si>
  <si>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</si>
  <si>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</si>
  <si>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</si>
  <si>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</si>
  <si>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</si>
  <si>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</si>
  <si>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</si>
  <si>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</si>
  <si>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</si>
  <si>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</si>
  <si>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</si>
  <si>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</si>
  <si>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</si>
  <si>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</si>
  <si>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</si>
  <si>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</si>
  <si>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</si>
  <si>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</si>
  <si>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</si>
  <si>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</si>
  <si>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</si>
  <si>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</si>
  <si>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</si>
  <si>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</si>
  <si>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</si>
  <si>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</si>
  <si>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</si>
  <si>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</si>
  <si>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</si>
  <si>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</si>
  <si>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</si>
  <si>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</si>
  <si>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</si>
  <si>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</si>
  <si>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</si>
  <si>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</si>
  <si>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</si>
  <si>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</si>
  <si>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</si>
  <si>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</si>
  <si>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</si>
  <si>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</si>
  <si>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</si>
  <si>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</si>
  <si>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</si>
  <si>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</si>
  <si>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</si>
  <si>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</si>
  <si>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</si>
  <si>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</si>
  <si>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</si>
  <si>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</si>
  <si>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</si>
  <si>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</si>
  <si>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</si>
  <si>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</si>
  <si>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</si>
  <si>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</si>
  <si>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</si>
  <si>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</si>
  <si>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</si>
  <si>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</si>
  <si>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</si>
  <si>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</si>
  <si>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</si>
  <si>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</si>
  <si>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</si>
  <si>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</si>
  <si>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</si>
  <si>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</si>
  <si>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</si>
  <si>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</si>
  <si>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</si>
  <si>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</si>
  <si>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</si>
  <si>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</si>
  <si>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</si>
  <si>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</si>
  <si>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</si>
  <si>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</si>
  <si>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</si>
  <si>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</si>
  <si>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</si>
  <si>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</si>
  <si>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</si>
  <si>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</si>
  <si>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</si>
  <si>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</si>
  <si>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</si>
  <si>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</si>
  <si>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</si>
  <si>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</si>
  <si>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</si>
  <si>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</si>
  <si>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</si>
  <si>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</si>
  <si>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</si>
  <si>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</si>
  <si>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</si>
  <si>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</si>
  <si>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</si>
  <si>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</si>
  <si>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</si>
  <si>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</si>
  <si>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</si>
  <si>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</si>
  <si>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</si>
  <si>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</si>
  <si>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</si>
  <si>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</si>
  <si>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</si>
  <si>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</si>
  <si>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</si>
  <si>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</si>
  <si>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</si>
  <si>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</si>
  <si>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</si>
  <si>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</si>
  <si>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</si>
  <si>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</si>
  <si>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</si>
  <si>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</si>
  <si>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</si>
  <si>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</si>
  <si>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</si>
  <si>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</si>
  <si>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</si>
  <si>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</si>
  <si>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</si>
  <si>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</si>
  <si>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</si>
  <si>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</si>
  <si>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</si>
  <si>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</si>
  <si>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</si>
  <si>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</si>
  <si>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</si>
  <si>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</si>
  <si>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</si>
  <si>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</si>
  <si>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</si>
  <si>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</si>
  <si>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</si>
  <si>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</si>
  <si>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</si>
  <si>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</si>
  <si>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</si>
  <si>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</si>
  <si>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</si>
  <si>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</si>
  <si>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</si>
  <si>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</si>
  <si>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</si>
  <si>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</si>
  <si>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</si>
  <si>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</si>
  <si>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</si>
  <si>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</si>
  <si>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</si>
  <si>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</si>
  <si>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</si>
  <si>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</si>
  <si>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</si>
  <si>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</si>
  <si>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</si>
  <si>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</si>
  <si>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</si>
  <si>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</si>
  <si>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</si>
  <si>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</si>
  <si>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</si>
  <si>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</si>
  <si>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</si>
  <si>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</si>
  <si>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</si>
  <si>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</si>
  <si>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</si>
  <si>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</si>
  <si>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</si>
  <si>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</si>
  <si>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</si>
  <si>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</si>
  <si>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</si>
  <si>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</si>
  <si>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</si>
  <si>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</si>
  <si>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</si>
  <si>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</si>
  <si>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</si>
  <si>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</si>
  <si>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</si>
  <si>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</si>
  <si>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</si>
  <si>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</si>
  <si>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</si>
  <si>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</si>
  <si>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</si>
  <si>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</si>
  <si>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</si>
  <si>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</si>
  <si>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</si>
  <si>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</si>
  <si>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</si>
  <si>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</si>
  <si>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</si>
  <si>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</si>
  <si>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</si>
  <si>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</si>
  <si>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</si>
  <si>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</si>
  <si>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</si>
  <si>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</si>
  <si>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</si>
  <si>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</si>
  <si>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</si>
  <si>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</si>
  <si>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</si>
  <si>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</si>
  <si>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</si>
  <si>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</si>
  <si>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</si>
  <si>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</si>
  <si>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</si>
  <si>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</si>
  <si>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</si>
  <si>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</si>
  <si>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</si>
  <si>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</si>
  <si>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</si>
  <si>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</si>
  <si>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</si>
  <si>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</si>
  <si>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</si>
  <si>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</si>
  <si>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</si>
  <si>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</si>
  <si>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</si>
  <si>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</si>
  <si>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</si>
  <si>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</si>
  <si>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</si>
  <si>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</si>
  <si>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</si>
  <si>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</si>
  <si>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</si>
  <si>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</si>
  <si>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</si>
  <si>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</si>
  <si>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</si>
  <si>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</si>
  <si>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</si>
  <si>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</si>
  <si>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</si>
  <si>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</si>
  <si>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</si>
  <si>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</si>
  <si>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</si>
  <si>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</si>
  <si>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</si>
  <si>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</si>
  <si>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</si>
  <si>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</si>
  <si>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</si>
  <si>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</si>
  <si>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</si>
  <si>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</si>
  <si>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</si>
  <si>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</si>
  <si>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</si>
  <si>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</si>
  <si>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</si>
  <si>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</si>
  <si>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</si>
  <si>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</si>
  <si>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</si>
  <si>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</si>
  <si>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</si>
  <si>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</si>
  <si>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</si>
  <si>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</si>
  <si>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</si>
  <si>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</si>
  <si>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</si>
  <si>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</si>
  <si>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</si>
  <si>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</si>
  <si>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</si>
  <si>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</si>
  <si>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</si>
  <si>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</si>
  <si>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</si>
  <si>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</si>
  <si>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</si>
  <si>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</si>
  <si>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</si>
  <si>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</si>
  <si>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</si>
  <si>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</si>
  <si>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</si>
  <si>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</si>
  <si>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</si>
  <si>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</si>
  <si>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</si>
  <si>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</si>
  <si>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</si>
  <si>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</si>
  <si>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</si>
  <si>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</si>
  <si>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</si>
  <si>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</si>
  <si>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</si>
  <si>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</si>
  <si>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</si>
  <si>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</si>
  <si>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</si>
  <si>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</si>
  <si>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</si>
  <si>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</si>
  <si>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</si>
  <si>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</si>
  <si>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</si>
  <si>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</si>
  <si>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</si>
  <si>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</si>
  <si>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</si>
  <si>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</si>
  <si>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</si>
  <si>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</si>
  <si>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</si>
  <si>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</si>
  <si>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</si>
  <si>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</si>
  <si>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</si>
  <si>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</si>
  <si>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</si>
  <si>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</si>
  <si>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</si>
  <si>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</si>
  <si>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</si>
  <si>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</si>
  <si>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</si>
  <si>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</si>
  <si>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</si>
  <si>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</si>
  <si>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</si>
  <si>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</si>
  <si>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</si>
  <si>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</si>
  <si>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</si>
  <si>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</si>
  <si>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</si>
  <si>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</si>
  <si>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</si>
  <si>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</si>
  <si>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</si>
  <si>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</si>
  <si>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</si>
  <si>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</si>
  <si>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</si>
  <si>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</si>
  <si>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</si>
  <si>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</si>
  <si>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</si>
  <si>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</si>
  <si>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</si>
  <si>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</si>
  <si>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</si>
  <si>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</si>
  <si>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</si>
  <si>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</si>
  <si>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</si>
  <si>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</si>
  <si>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</si>
  <si>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</si>
  <si>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</si>
  <si>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</si>
  <si>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</si>
  <si>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</si>
  <si>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</si>
  <si>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</si>
  <si>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</si>
  <si>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</si>
  <si>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</si>
  <si>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</si>
  <si>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</si>
  <si>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</si>
  <si>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</si>
  <si>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</si>
  <si>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</si>
  <si>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</si>
  <si>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</si>
  <si>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</si>
  <si>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</si>
  <si>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</si>
  <si>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</si>
  <si>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</si>
  <si>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</si>
  <si>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</si>
  <si>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</si>
  <si>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</si>
  <si>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</si>
  <si>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</si>
  <si>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</si>
  <si>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</si>
  <si>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</si>
  <si>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</si>
  <si>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</si>
  <si>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</si>
  <si>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</si>
  <si>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</si>
  <si>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</si>
  <si>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</si>
  <si>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</si>
  <si>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</si>
  <si>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</si>
  <si>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</si>
  <si>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</si>
  <si>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</si>
  <si>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</si>
  <si>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</si>
  <si>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</si>
  <si>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</si>
  <si>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</si>
  <si>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</si>
  <si>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</si>
  <si>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</si>
  <si>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</si>
  <si>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</si>
  <si>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</si>
  <si>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</si>
  <si>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</si>
  <si>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</si>
  <si>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</si>
  <si>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</si>
  <si>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</si>
  <si>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</si>
  <si>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</si>
  <si>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</si>
  <si>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</si>
  <si>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</si>
  <si>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</si>
  <si>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</si>
  <si>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</si>
  <si>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</si>
  <si>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</si>
  <si>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</si>
  <si>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</si>
  <si>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</si>
  <si>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</si>
  <si>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</si>
  <si>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</si>
  <si>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</si>
  <si>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</si>
  <si>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</si>
  <si>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</si>
  <si>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</si>
  <si>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</si>
  <si>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</si>
  <si>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</si>
  <si>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</si>
  <si>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</si>
  <si>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</si>
  <si>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</si>
  <si>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</si>
  <si>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</si>
  <si>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</si>
  <si>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</si>
  <si>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</si>
  <si>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</si>
  <si>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</si>
  <si>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</si>
  <si>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</si>
  <si>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</si>
  <si>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</si>
  <si>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</si>
  <si>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</si>
  <si>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</si>
  <si>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</si>
  <si>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</si>
  <si>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</si>
  <si>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</si>
  <si>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</si>
  <si>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</si>
  <si>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</si>
  <si>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</si>
  <si>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</si>
  <si>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</si>
  <si>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</si>
  <si>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</si>
  <si>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</si>
  <si>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</si>
  <si>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</si>
  <si>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</si>
  <si>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</si>
  <si>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</si>
  <si>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</si>
  <si>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</si>
  <si>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</si>
  <si>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</si>
  <si>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</si>
  <si>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</si>
  <si>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</si>
  <si>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</si>
  <si>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</si>
  <si>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</si>
  <si>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</si>
  <si>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</si>
  <si>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</si>
  <si>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</si>
  <si>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</si>
  <si>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</si>
  <si>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</si>
  <si>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</si>
  <si>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</si>
  <si>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</si>
  <si>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</si>
  <si>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</si>
  <si>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</si>
  <si>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</si>
  <si>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</si>
  <si>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</si>
  <si>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</si>
  <si>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</si>
  <si>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</si>
  <si>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</si>
  <si>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</si>
  <si>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</si>
  <si>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</si>
  <si>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</si>
  <si>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</si>
  <si>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</si>
  <si>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</si>
  <si>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</si>
  <si>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</si>
  <si>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</si>
  <si>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</si>
  <si>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</si>
  <si>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</si>
  <si>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</si>
  <si>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</si>
  <si>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</si>
  <si>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</si>
  <si>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</si>
  <si>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</si>
  <si>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</si>
  <si>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</si>
  <si>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</si>
  <si>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</si>
  <si>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</si>
  <si>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</si>
  <si>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</si>
  <si>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</si>
  <si>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</si>
  <si>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</si>
  <si>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</si>
  <si>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</si>
  <si>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</si>
  <si>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</si>
  <si>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</si>
  <si>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</si>
  <si>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</si>
  <si>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</si>
  <si>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</si>
  <si>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</si>
  <si>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</si>
  <si>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</si>
  <si>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</si>
  <si>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</si>
  <si>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</si>
  <si>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</si>
  <si>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</si>
  <si>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</si>
  <si>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</si>
  <si>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</si>
  <si>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</si>
  <si>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</si>
  <si>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</si>
  <si>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</si>
  <si>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</si>
  <si>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</si>
  <si>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</si>
  <si>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</si>
  <si>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</si>
  <si>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</si>
  <si>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</si>
  <si>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</si>
  <si>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</si>
  <si>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</si>
  <si>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</si>
  <si>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</si>
  <si>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</si>
  <si>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</si>
  <si>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</si>
  <si>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</si>
  <si>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</si>
  <si>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</si>
  <si>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</si>
  <si>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</si>
  <si>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</si>
  <si>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</si>
  <si>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</si>
  <si>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</si>
  <si>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</si>
  <si>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</si>
  <si>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</si>
  <si>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</si>
  <si>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</si>
  <si>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</si>
  <si>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</si>
  <si>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</si>
  <si>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</si>
  <si>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</si>
  <si>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</si>
  <si>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</si>
  <si>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</si>
  <si>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</si>
  <si>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</si>
  <si>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</si>
  <si>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</si>
  <si>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</si>
  <si>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</si>
  <si>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</si>
  <si>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</si>
  <si>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</si>
  <si>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</si>
  <si>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</si>
  <si>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</si>
  <si>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</si>
  <si>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</si>
  <si>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</si>
  <si>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</si>
  <si>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</si>
  <si>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</si>
  <si>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</si>
  <si>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</si>
  <si>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</si>
  <si>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</si>
  <si>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</si>
  <si>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</si>
  <si>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</si>
  <si>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</si>
  <si>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</si>
  <si>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</si>
  <si>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</si>
  <si>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</si>
  <si>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</si>
  <si>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</si>
  <si>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</si>
  <si>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</si>
  <si>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</si>
  <si>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</si>
  <si>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</si>
  <si>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</si>
  <si>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</si>
  <si>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</si>
  <si>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</si>
  <si>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</si>
  <si>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</si>
  <si>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</si>
  <si>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</si>
  <si>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</si>
  <si>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</si>
  <si>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</si>
  <si>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</si>
  <si>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</si>
  <si>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</si>
  <si>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</si>
  <si>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</si>
  <si>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</si>
  <si>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</si>
  <si>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</si>
  <si>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</si>
  <si>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</si>
  <si>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</si>
  <si>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</si>
  <si>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</si>
  <si>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</si>
  <si>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</si>
  <si>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</si>
  <si>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</si>
  <si>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</si>
  <si>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</si>
  <si>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</si>
  <si>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</si>
  <si>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</si>
  <si>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</si>
  <si>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</si>
  <si>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</si>
  <si>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</si>
  <si>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</si>
  <si>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</si>
  <si>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</si>
  <si>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</si>
  <si>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</si>
  <si>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</si>
  <si>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</si>
  <si>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</si>
  <si>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</si>
  <si>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</si>
  <si>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</si>
  <si>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</si>
  <si>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</si>
  <si>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</si>
  <si>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</si>
  <si>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</si>
  <si>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</si>
  <si>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</si>
  <si>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</si>
  <si>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</si>
  <si>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</si>
  <si>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</si>
  <si>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</si>
  <si>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</si>
  <si>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</si>
  <si>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</si>
  <si>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</si>
  <si>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</si>
  <si>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</si>
  <si>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</si>
  <si>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</si>
  <si>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</si>
  <si>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</si>
  <si>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</si>
  <si>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</si>
  <si>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</si>
  <si>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</si>
  <si>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</si>
  <si>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</si>
  <si>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</si>
  <si>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</si>
  <si>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</si>
  <si>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</si>
  <si>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</si>
  <si>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</si>
  <si>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</si>
  <si>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</si>
  <si>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</si>
  <si>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</si>
  <si>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</si>
  <si>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</si>
  <si>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</si>
  <si>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</si>
  <si>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</si>
  <si>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</si>
  <si>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</si>
  <si>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</si>
  <si>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</si>
  <si>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</si>
  <si>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</si>
  <si>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</si>
  <si>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</si>
  <si>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</si>
  <si>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</si>
  <si>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</si>
  <si>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</si>
  <si>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</si>
  <si>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</si>
  <si>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</si>
  <si>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</si>
  <si>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</si>
  <si>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</si>
  <si>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</si>
  <si>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</si>
  <si>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</si>
  <si>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</si>
  <si>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</si>
  <si>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</si>
  <si>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</si>
  <si>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</si>
  <si>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</si>
  <si>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</si>
  <si>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</si>
  <si>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</si>
  <si>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</si>
  <si>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</si>
  <si>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</si>
  <si>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</si>
  <si>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</si>
  <si>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</si>
  <si>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</si>
  <si>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</si>
  <si>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</si>
  <si>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</si>
  <si>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</si>
  <si>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</si>
  <si>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</si>
  <si>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</si>
  <si>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</si>
  <si>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</si>
  <si>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</si>
  <si>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</si>
  <si>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</si>
  <si>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</si>
  <si>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</si>
  <si>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</si>
  <si>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</si>
  <si>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</si>
  <si>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</si>
  <si>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</si>
  <si>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</si>
  <si>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</si>
  <si>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</si>
  <si>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</si>
  <si>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</si>
  <si>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</si>
  <si>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</si>
  <si>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</si>
  <si>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</si>
  <si>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</si>
  <si>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</si>
  <si>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</si>
  <si>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</si>
  <si>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</si>
  <si>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</si>
  <si>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</si>
  <si>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</si>
  <si>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</si>
  <si>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</si>
  <si>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</si>
  <si>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</si>
  <si>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</si>
  <si>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</si>
  <si>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</si>
  <si>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</si>
  <si>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</si>
  <si>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</si>
  <si>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</si>
  <si>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</si>
  <si>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</si>
  <si>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</si>
  <si>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</si>
  <si>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</si>
  <si>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</si>
  <si>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</si>
  <si>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</si>
  <si>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</si>
  <si>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</si>
  <si>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</si>
  <si>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</si>
  <si>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</si>
  <si>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</si>
  <si>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</si>
  <si>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</si>
  <si>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</si>
  <si>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</si>
  <si>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</si>
  <si>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</si>
  <si>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</si>
  <si>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</si>
  <si>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</si>
  <si>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</si>
  <si>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</si>
  <si>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</si>
  <si>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</si>
  <si>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</si>
  <si>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</si>
  <si>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</si>
  <si>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</si>
  <si>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</si>
  <si>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</si>
  <si>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</si>
  <si>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</si>
  <si>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</si>
  <si>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</si>
  <si>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</si>
  <si>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</si>
  <si>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</si>
  <si>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</si>
  <si>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</si>
  <si>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</si>
  <si>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</si>
  <si>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</si>
  <si>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</si>
  <si>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</si>
  <si>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</si>
  <si>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</si>
  <si>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</si>
  <si>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</si>
  <si>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</si>
  <si>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</si>
  <si>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</si>
  <si>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</si>
  <si>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</si>
  <si>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</si>
  <si>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</si>
  <si>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</si>
  <si>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</si>
  <si>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</si>
  <si>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</si>
  <si>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</si>
  <si>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</si>
  <si>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</si>
  <si>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</si>
  <si>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</si>
  <si>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</si>
  <si>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</si>
  <si>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</si>
  <si>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</si>
  <si>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</si>
  <si>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</si>
  <si>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</si>
  <si>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</si>
  <si>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</si>
  <si>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</si>
  <si>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</si>
  <si>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</si>
  <si>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</si>
  <si>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</si>
  <si>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</si>
  <si>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</si>
  <si>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</si>
  <si>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</si>
  <si>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</si>
  <si>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</si>
  <si>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</si>
  <si>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</si>
  <si>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</si>
  <si>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</si>
  <si>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</si>
  <si>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</si>
  <si>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</si>
  <si>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</si>
  <si>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</si>
  <si>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</si>
  <si>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</si>
  <si>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</si>
  <si>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</si>
  <si>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</si>
  <si>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</si>
  <si>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</si>
  <si>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</si>
  <si>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</si>
  <si>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</si>
  <si>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</si>
  <si>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</si>
  <si>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</si>
  <si>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</si>
  <si>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</si>
  <si>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</si>
  <si>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</si>
  <si>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</si>
  <si>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</si>
  <si>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</si>
  <si>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</si>
  <si>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</si>
  <si>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</si>
  <si>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</si>
  <si>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</si>
  <si>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</si>
  <si>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</si>
  <si>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</si>
  <si>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</si>
  <si>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</si>
  <si>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</si>
  <si>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</si>
  <si>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</si>
  <si>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</si>
  <si>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</si>
  <si>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</si>
  <si>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</si>
  <si>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</si>
  <si>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</si>
  <si>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</si>
  <si>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</si>
  <si>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</si>
  <si>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</si>
  <si>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</si>
  <si>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</si>
  <si>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</si>
  <si>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</si>
  <si>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</si>
  <si>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</si>
  <si>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</si>
  <si>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</si>
  <si>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</si>
  <si>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</si>
  <si>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</si>
  <si>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</si>
  <si>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</si>
  <si>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</si>
  <si>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</si>
  <si>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</si>
  <si>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</si>
  <si>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</si>
  <si>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</si>
  <si>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</si>
  <si>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</si>
  <si>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</si>
  <si>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</si>
  <si>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</si>
  <si>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</si>
  <si>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</si>
  <si>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</si>
  <si>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</si>
  <si>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</si>
  <si>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</si>
  <si>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</si>
  <si>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</si>
  <si>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</si>
  <si>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</si>
  <si>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</si>
  <si>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</si>
  <si>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</si>
  <si>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</si>
  <si>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</si>
  <si>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</si>
  <si>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</si>
  <si>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</si>
  <si>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</si>
  <si>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</si>
  <si>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</si>
  <si>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</si>
  <si>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</si>
  <si>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</si>
  <si>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</si>
  <si>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</si>
  <si>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</si>
  <si>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</si>
  <si>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</si>
  <si>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</si>
  <si>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</si>
  <si>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</si>
  <si>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</si>
  <si>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</si>
  <si>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</si>
  <si>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</si>
  <si>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</si>
  <si>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</si>
  <si>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</si>
  <si>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</si>
  <si>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</si>
  <si>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</si>
  <si>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</si>
  <si>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</si>
  <si>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</si>
  <si>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</si>
  <si>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</si>
  <si>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</si>
  <si>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</si>
  <si>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</si>
  <si>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</si>
  <si>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</si>
  <si>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</si>
  <si>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</si>
  <si>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</si>
  <si>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</si>
  <si>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</si>
  <si>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</si>
  <si>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</si>
  <si>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</si>
  <si>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</si>
  <si>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</si>
  <si>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</si>
  <si>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</si>
  <si>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</si>
  <si>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</si>
  <si>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</si>
  <si>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</si>
  <si>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</si>
  <si>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</si>
  <si>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</si>
  <si>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</si>
  <si>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</si>
  <si>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</si>
  <si>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</si>
  <si>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</si>
  <si>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</si>
  <si>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</si>
  <si>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</si>
  <si>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</si>
  <si>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</si>
  <si>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</si>
  <si>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</si>
  <si>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</si>
  <si>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</si>
  <si>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</si>
  <si>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</si>
  <si>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</si>
  <si>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</si>
  <si>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</si>
  <si>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</si>
  <si>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</si>
  <si>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</si>
  <si>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</si>
  <si>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</si>
  <si>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</si>
  <si>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</si>
  <si>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</si>
  <si>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</si>
  <si>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</si>
  <si>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</si>
  <si>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</si>
  <si>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</si>
  <si>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</si>
  <si>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</si>
  <si>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</si>
  <si>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</si>
  <si>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</si>
  <si>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</si>
  <si>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</si>
  <si>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</si>
  <si>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</si>
  <si>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</si>
  <si>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</si>
  <si>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</si>
  <si>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</si>
  <si>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</si>
  <si>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</si>
  <si>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</si>
  <si>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</si>
  <si>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</si>
  <si>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</si>
  <si>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</si>
  <si>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</si>
  <si>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</si>
  <si>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</si>
  <si>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</si>
  <si>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</si>
  <si>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</si>
  <si>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</si>
  <si>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</si>
  <si>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</si>
  <si>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</si>
  <si>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</si>
  <si>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</si>
  <si>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</si>
  <si>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</si>
  <si>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</si>
  <si>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</si>
  <si>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</si>
  <si>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</si>
  <si>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</si>
  <si>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</si>
  <si>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</si>
  <si>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</si>
  <si>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</si>
  <si>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</si>
  <si>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</si>
  <si>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</si>
  <si>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</si>
  <si>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</si>
  <si>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</si>
  <si>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</si>
  <si>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</si>
  <si>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</si>
  <si>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</si>
  <si>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</si>
  <si>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</si>
  <si>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</si>
  <si>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</si>
  <si>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</si>
  <si>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</si>
  <si>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</si>
  <si>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</si>
  <si>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</si>
  <si>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</si>
  <si>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</si>
  <si>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</si>
  <si>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</si>
  <si>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</si>
  <si>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</si>
  <si>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</si>
  <si>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</si>
  <si>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</si>
  <si>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</si>
  <si>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</si>
  <si>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</si>
  <si>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</si>
  <si>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</si>
  <si>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</si>
  <si>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</si>
  <si>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</si>
  <si>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</si>
  <si>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</si>
  <si>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</si>
  <si>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</si>
  <si>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</si>
  <si>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</si>
  <si>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</si>
  <si>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</si>
  <si>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</si>
  <si>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</si>
  <si>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</si>
  <si>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</si>
  <si>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</si>
  <si>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</si>
  <si>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</si>
  <si>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</si>
  <si>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</si>
  <si>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</si>
  <si>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</si>
  <si>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</si>
  <si>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</si>
  <si>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</si>
  <si>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</si>
  <si>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</si>
  <si>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</si>
  <si>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</si>
  <si>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</si>
  <si>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</si>
  <si>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</si>
  <si>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</si>
  <si>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</si>
  <si>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</si>
  <si>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</si>
  <si>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</si>
  <si>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</si>
  <si>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</si>
  <si>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</si>
  <si>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</si>
  <si>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</si>
  <si>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</si>
  <si>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</si>
  <si>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</si>
  <si>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</si>
  <si>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</si>
  <si>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</si>
  <si>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</si>
  <si>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</si>
  <si>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</si>
  <si>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</si>
  <si>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</si>
  <si>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</si>
  <si>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</si>
  <si>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</si>
  <si>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</si>
  <si>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</si>
  <si>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</si>
  <si>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</si>
  <si>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</si>
  <si>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</si>
  <si>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</si>
  <si>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</si>
  <si>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</si>
  <si>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</si>
  <si>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</si>
  <si>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</si>
  <si>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</si>
  <si>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</si>
  <si>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</si>
  <si>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</si>
  <si>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</si>
  <si>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</si>
  <si>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</si>
  <si>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</si>
  <si>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</si>
  <si>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</si>
  <si>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</si>
  <si>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</si>
  <si>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</si>
  <si>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</si>
  <si>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</si>
  <si>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</si>
  <si>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</si>
  <si>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</si>
  <si>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</si>
  <si>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</si>
  <si>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</si>
  <si>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</si>
  <si>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</si>
  <si>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</si>
  <si>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</si>
  <si>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</si>
  <si>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</si>
  <si>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</si>
  <si>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</si>
  <si>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</si>
  <si>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</si>
  <si>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</si>
  <si>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</si>
  <si>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</si>
  <si>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</si>
  <si>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</si>
  <si>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</si>
  <si>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</si>
  <si>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</si>
  <si>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</si>
  <si>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</si>
  <si>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</si>
  <si>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</si>
  <si>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</si>
  <si>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</si>
  <si>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</si>
  <si>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</si>
  <si>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</si>
  <si>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</si>
  <si>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</si>
  <si>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</si>
  <si>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</si>
  <si>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</si>
  <si>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</si>
  <si>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</si>
  <si>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</si>
  <si>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</si>
  <si>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</si>
  <si>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</si>
  <si>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</si>
  <si>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</si>
  <si>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</si>
  <si>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</si>
  <si>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</si>
  <si>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</si>
  <si>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</si>
  <si>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</si>
  <si>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</si>
  <si>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</si>
  <si>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</si>
  <si>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</si>
  <si>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</si>
  <si>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</si>
  <si>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</si>
  <si>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</si>
  <si>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</si>
  <si>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</si>
  <si>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</si>
  <si>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</si>
  <si>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</si>
  <si>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</si>
  <si>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</si>
  <si>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</si>
  <si>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</si>
  <si>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</si>
  <si>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</si>
  <si>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</si>
  <si>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</si>
  <si>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</si>
  <si>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</si>
  <si>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</si>
  <si>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</si>
  <si>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</si>
  <si>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</si>
  <si>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</si>
  <si>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</si>
  <si>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</si>
  <si>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</si>
  <si>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</si>
  <si>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</si>
  <si>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</si>
  <si>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</si>
  <si>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</si>
  <si>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</si>
  <si>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</si>
  <si>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</si>
  <si>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</si>
  <si>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</si>
  <si>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</si>
  <si>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</si>
  <si>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</si>
  <si>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</si>
  <si>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</si>
  <si>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</si>
  <si>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</si>
  <si>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</si>
  <si>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</si>
  <si>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</si>
  <si>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</si>
  <si>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</si>
  <si>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</si>
  <si>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</si>
  <si>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</si>
  <si>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</si>
  <si>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</si>
  <si>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</si>
  <si>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</si>
  <si>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</si>
  <si>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</si>
  <si>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</si>
  <si>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</si>
  <si>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</si>
  <si>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</si>
  <si>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</si>
  <si>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</si>
  <si>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</si>
  <si>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</si>
  <si>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</si>
  <si>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</si>
  <si>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</si>
  <si>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</si>
  <si>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</si>
  <si>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</si>
  <si>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</si>
  <si>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</si>
  <si>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</si>
  <si>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</si>
  <si>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</si>
  <si>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</si>
  <si>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</si>
  <si>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</si>
  <si>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</si>
  <si>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</si>
  <si>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</si>
  <si>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</si>
  <si>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</si>
  <si>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</si>
  <si>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</si>
  <si>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</si>
  <si>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</si>
  <si>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</si>
  <si>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</si>
  <si>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</si>
  <si>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</si>
  <si>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</si>
  <si>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</si>
  <si>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</si>
  <si>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</si>
  <si>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</si>
  <si>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</si>
  <si>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</si>
  <si>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</si>
  <si>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</si>
  <si>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</si>
  <si>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</si>
  <si>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</si>
  <si>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</si>
  <si>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</si>
  <si>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</si>
  <si>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</si>
  <si>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</si>
  <si>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</si>
  <si>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</si>
  <si>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</si>
  <si>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</si>
  <si>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</si>
  <si>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</si>
  <si>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</si>
  <si>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</si>
  <si>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</si>
  <si>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</si>
  <si>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</si>
  <si>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</si>
  <si>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</si>
  <si>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</si>
  <si>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</si>
  <si>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</si>
  <si>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</si>
  <si>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</si>
  <si>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</si>
  <si>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</si>
  <si>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</si>
  <si>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</si>
  <si>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</si>
  <si>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</si>
  <si>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</si>
  <si>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</si>
  <si>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</si>
  <si>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</si>
  <si>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</si>
  <si>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</si>
  <si>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</si>
  <si>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</si>
  <si>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</si>
  <si>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</si>
  <si>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</si>
  <si>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</si>
  <si>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</si>
  <si>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</si>
  <si>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</si>
  <si>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</si>
  <si>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</si>
  <si>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</si>
  <si>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</si>
  <si>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</si>
  <si>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</si>
  <si>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</si>
  <si>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</si>
  <si>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</si>
  <si>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</si>
  <si>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</si>
  <si>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</si>
  <si>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</si>
  <si>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</si>
  <si>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</si>
  <si>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</si>
  <si>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</si>
  <si>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</si>
  <si>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</si>
  <si>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</si>
  <si>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</si>
  <si>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</si>
  <si>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</si>
  <si>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</si>
  <si>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</si>
  <si>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</si>
  <si>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</si>
  <si>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</si>
  <si>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</si>
  <si>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</si>
  <si>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</si>
  <si>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</si>
  <si>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</si>
  <si>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</si>
  <si>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</si>
  <si>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</si>
  <si>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</si>
  <si>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</si>
  <si>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</si>
  <si>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</si>
  <si>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</si>
  <si>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</si>
  <si>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</si>
  <si>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</si>
  <si>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</si>
  <si>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</si>
  <si>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</si>
  <si>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</si>
  <si>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</si>
  <si>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</si>
  <si>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</si>
  <si>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</si>
  <si>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</si>
  <si>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</si>
  <si>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</si>
  <si>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</si>
  <si>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</si>
  <si>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</si>
  <si>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</si>
  <si>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</si>
  <si>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</si>
  <si>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</si>
  <si>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</si>
  <si>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</si>
  <si>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</si>
  <si>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</si>
  <si>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</si>
  <si>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</si>
  <si>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</si>
  <si>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</si>
  <si>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</si>
  <si>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</si>
  <si>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</si>
  <si>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</si>
  <si>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</si>
  <si>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</si>
  <si>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</si>
  <si>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</si>
  <si>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</si>
  <si>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</si>
  <si>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</si>
  <si>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</si>
  <si>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</si>
  <si>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</si>
  <si>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</si>
  <si>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</si>
  <si>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</si>
  <si>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</si>
  <si>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</si>
  <si>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</si>
  <si>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</si>
  <si>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</si>
  <si>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</si>
  <si>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</si>
  <si>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</si>
  <si>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</si>
  <si>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</si>
  <si>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</si>
  <si>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</si>
  <si>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</si>
  <si>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</si>
  <si>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</si>
  <si>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</si>
  <si>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</si>
  <si>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</si>
  <si>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</si>
  <si>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</si>
  <si>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</si>
  <si>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</si>
  <si>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</si>
  <si>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</si>
  <si>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</si>
  <si>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</si>
  <si>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</si>
  <si>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</si>
  <si>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</si>
  <si>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</si>
  <si>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</si>
  <si>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</si>
  <si>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</si>
  <si>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</si>
  <si>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</si>
  <si>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</si>
  <si>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</si>
  <si>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</si>
  <si>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</si>
  <si>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</si>
  <si>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</si>
  <si>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</si>
  <si>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</si>
  <si>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</si>
  <si>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</si>
  <si>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</si>
  <si>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</si>
  <si>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</si>
  <si>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</si>
  <si>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</si>
  <si>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</si>
  <si>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</si>
  <si>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</si>
  <si>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</si>
  <si>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</si>
  <si>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</si>
  <si>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</si>
  <si>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</si>
  <si>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</si>
  <si>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</si>
  <si>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</si>
  <si>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</si>
  <si>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</si>
  <si>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</si>
  <si>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</si>
  <si>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</si>
  <si>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</si>
  <si>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</si>
  <si>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</si>
  <si>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</si>
  <si>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</si>
  <si>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</si>
  <si>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</si>
  <si>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</si>
  <si>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</si>
  <si>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</si>
  <si>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</si>
  <si>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</si>
  <si>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</si>
  <si>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</si>
  <si>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</si>
  <si>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</si>
  <si>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</si>
  <si>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</si>
  <si>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</si>
  <si>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</si>
  <si>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</si>
  <si>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</si>
  <si>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</si>
  <si>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</si>
  <si>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</si>
  <si>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</si>
  <si>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</si>
  <si>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</si>
  <si>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</si>
  <si>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</si>
  <si>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</si>
  <si>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</si>
  <si>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</si>
  <si>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</si>
  <si>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</si>
  <si>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</si>
  <si>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</si>
  <si>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</si>
  <si>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</si>
  <si>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</si>
  <si>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</si>
  <si>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</si>
  <si>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</si>
  <si>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</si>
  <si>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</si>
  <si>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</si>
  <si>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</si>
  <si>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</si>
  <si>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</si>
  <si>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</si>
  <si>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</si>
  <si>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</si>
  <si>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</si>
  <si>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</si>
  <si>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</si>
  <si>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</si>
  <si>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</si>
  <si>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</si>
  <si>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</si>
  <si>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</si>
  <si>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</si>
  <si>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</si>
  <si>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</si>
  <si>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</si>
  <si>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</si>
  <si>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</si>
  <si>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</si>
  <si>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</si>
  <si>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</si>
  <si>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</si>
  <si>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</si>
  <si>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</si>
  <si>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</si>
  <si>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</si>
  <si>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</si>
  <si>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</si>
  <si>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</si>
  <si>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</si>
  <si>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</si>
  <si>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</si>
  <si>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</si>
  <si>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</si>
  <si>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</si>
  <si>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</si>
  <si>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</si>
  <si>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</si>
  <si>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</si>
  <si>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</si>
  <si>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</si>
  <si>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</si>
  <si>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</si>
  <si>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</si>
  <si>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</si>
  <si>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</si>
  <si>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</si>
  <si>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</si>
  <si>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</si>
  <si>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</si>
  <si>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</si>
  <si>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</si>
  <si>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</si>
  <si>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</si>
  <si>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</si>
  <si>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</si>
  <si>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</si>
  <si>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</si>
  <si>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</si>
  <si>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</si>
  <si>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</si>
  <si>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</si>
  <si>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</si>
  <si>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</si>
  <si>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</si>
  <si>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</si>
  <si>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</si>
  <si>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</si>
  <si>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</si>
  <si>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</si>
  <si>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</si>
  <si>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</si>
  <si>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</si>
  <si>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</si>
  <si>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</si>
  <si>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</si>
  <si>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</si>
  <si>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</si>
  <si>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</si>
  <si>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</si>
  <si>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</si>
  <si>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</si>
  <si>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</si>
  <si>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</si>
  <si>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</si>
  <si>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</si>
  <si>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</si>
  <si>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</si>
  <si>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</si>
  <si>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</si>
  <si>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</si>
  <si>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</si>
  <si>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</si>
  <si>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</si>
  <si>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</si>
  <si>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</si>
  <si>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</si>
  <si>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</si>
  <si>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</si>
  <si>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</si>
  <si>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</si>
  <si>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</si>
  <si>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</si>
  <si>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</si>
  <si>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</si>
  <si>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</si>
  <si>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</si>
  <si>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</si>
  <si>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</si>
  <si>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</si>
  <si>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</si>
  <si>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</si>
  <si>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</si>
  <si>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</si>
  <si>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</si>
  <si>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</si>
  <si>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</si>
  <si>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</si>
  <si>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</si>
  <si>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</si>
  <si>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</si>
  <si>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</si>
  <si>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</si>
  <si>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</si>
  <si>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</si>
  <si>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</si>
  <si>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</si>
  <si>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</si>
  <si>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</si>
  <si>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</si>
  <si>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</si>
  <si>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</si>
  <si>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</si>
  <si>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</si>
  <si>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</si>
  <si>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</si>
  <si>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</si>
  <si>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</si>
  <si>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</si>
  <si>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</si>
  <si>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</si>
  <si>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</si>
  <si>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</si>
  <si>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</si>
  <si>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</si>
  <si>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</si>
  <si>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</si>
  <si>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</si>
  <si>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</si>
  <si>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</si>
  <si>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</si>
  <si>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</si>
  <si>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</si>
  <si>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</si>
  <si>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</si>
  <si>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</si>
  <si>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</si>
  <si>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</si>
  <si>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</si>
  <si>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</si>
  <si>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</si>
  <si>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</si>
  <si>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</si>
  <si>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</si>
  <si>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</si>
  <si>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</si>
  <si>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</si>
  <si>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</si>
  <si>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</si>
  <si>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</si>
  <si>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</si>
  <si>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</si>
  <si>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</si>
  <si>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</si>
  <si>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</si>
  <si>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</si>
  <si>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</si>
  <si>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</si>
  <si>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</si>
  <si>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</si>
  <si>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</si>
  <si>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</si>
  <si>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</si>
  <si>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</si>
  <si>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</si>
  <si>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</si>
  <si>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</si>
  <si>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</si>
  <si>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</si>
  <si>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</si>
  <si>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</si>
  <si>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</si>
  <si>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</si>
  <si>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</si>
  <si>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</si>
  <si>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</si>
  <si>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</si>
  <si>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</si>
  <si>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</si>
  <si>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</si>
  <si>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</si>
  <si>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</si>
  <si>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</si>
  <si>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</si>
  <si>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</si>
  <si>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</si>
  <si>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</si>
  <si>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</si>
  <si>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</si>
  <si>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</si>
  <si>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</si>
  <si>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</si>
  <si>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</si>
  <si>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</si>
  <si>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</si>
  <si>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</si>
  <si>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</si>
  <si>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</si>
  <si>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</si>
  <si>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</si>
  <si>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</si>
  <si>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</si>
  <si>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</si>
  <si>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</si>
  <si>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</si>
  <si>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</si>
  <si>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</si>
  <si>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</si>
  <si>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</si>
  <si>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</si>
  <si>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</si>
  <si>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</si>
  <si>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</si>
  <si>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</si>
  <si>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</si>
  <si>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</si>
  <si>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</si>
  <si>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</si>
  <si>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</si>
  <si>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</si>
  <si>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</si>
  <si>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</si>
  <si>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</si>
  <si>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</si>
  <si>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</si>
  <si>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</si>
  <si>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</si>
  <si>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</si>
  <si>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</si>
  <si>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</si>
  <si>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</si>
  <si>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</si>
  <si>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</si>
  <si>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</si>
  <si>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</si>
  <si>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</si>
  <si>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</si>
  <si>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</si>
  <si>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</si>
  <si>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</si>
  <si>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</si>
  <si>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</si>
  <si>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</si>
  <si>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</si>
  <si>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</si>
  <si>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</si>
  <si>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</si>
  <si>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</si>
  <si>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</si>
  <si>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</si>
  <si>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</si>
  <si>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</si>
  <si>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</si>
  <si>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</si>
  <si>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</si>
  <si>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</si>
  <si>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</si>
  <si>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</si>
  <si>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</si>
  <si>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</si>
  <si>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</si>
  <si>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</si>
  <si>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</si>
  <si>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</si>
  <si>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</si>
  <si>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</si>
  <si>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</si>
  <si>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</si>
  <si>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</si>
  <si>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</si>
  <si>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</si>
  <si>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</si>
  <si>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</si>
  <si>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</si>
  <si>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</si>
  <si>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</si>
  <si>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</si>
  <si>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</si>
  <si>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</si>
  <si>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</si>
  <si>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</si>
  <si>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</si>
  <si>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</si>
  <si>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</si>
  <si>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</si>
  <si>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</si>
  <si>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</si>
  <si>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</si>
  <si>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</si>
  <si>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</si>
  <si>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</si>
  <si>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</si>
  <si>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</si>
  <si>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</si>
  <si>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</si>
  <si>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</si>
  <si>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</si>
  <si>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</si>
  <si>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</si>
  <si>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</si>
  <si>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</si>
  <si>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</si>
  <si>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</si>
  <si>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</si>
  <si>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</si>
  <si>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</si>
  <si>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</si>
  <si>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</si>
  <si>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</si>
  <si>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</si>
  <si>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</si>
  <si>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</si>
  <si>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</si>
  <si>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</si>
  <si>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</si>
  <si>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</si>
  <si>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</si>
  <si>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</si>
  <si>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</si>
  <si>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</si>
  <si>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</si>
  <si>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</si>
  <si>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</si>
  <si>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</si>
  <si>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</si>
  <si>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</si>
  <si>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</si>
  <si>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</si>
  <si>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</si>
  <si>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</si>
  <si>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</si>
  <si>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</si>
  <si>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</si>
  <si>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</si>
  <si>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</si>
  <si>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</si>
  <si>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</si>
  <si>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</si>
  <si>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</si>
  <si>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</si>
  <si>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</si>
  <si>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</si>
  <si>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</si>
  <si>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</si>
  <si>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</si>
  <si>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</si>
  <si>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</si>
  <si>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</si>
  <si>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</si>
  <si>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</si>
  <si>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</si>
  <si>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</si>
  <si>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</si>
  <si>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</si>
  <si>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</si>
  <si>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</si>
  <si>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</si>
  <si>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</si>
  <si>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</si>
  <si>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</si>
  <si>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</si>
  <si>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</si>
  <si>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</si>
  <si>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</si>
  <si>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</si>
  <si>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</si>
  <si>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</si>
  <si>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</si>
  <si>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</si>
  <si>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</si>
  <si>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</si>
  <si>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</si>
  <si>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</si>
  <si>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</si>
  <si>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</si>
  <si>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</si>
  <si>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</si>
  <si>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</si>
  <si>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</si>
  <si>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</si>
  <si>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</si>
  <si>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</si>
  <si>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</si>
  <si>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</si>
  <si>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</si>
  <si>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</si>
  <si>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</si>
  <si>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</si>
  <si>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</si>
  <si>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</si>
  <si>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</si>
  <si>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</si>
  <si>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</si>
  <si>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</si>
  <si>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</si>
  <si>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</si>
  <si>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</si>
  <si>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</si>
  <si>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</si>
  <si>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</si>
  <si>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</si>
  <si>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</si>
  <si>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</si>
  <si>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</si>
  <si>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</si>
  <si>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</si>
  <si>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</si>
  <si>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</si>
  <si>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</si>
  <si>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</si>
  <si>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</si>
  <si>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</si>
  <si>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</si>
  <si>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</si>
  <si>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</si>
  <si>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</si>
  <si>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</si>
  <si>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</si>
  <si>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</si>
  <si>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</si>
  <si>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</si>
  <si>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</si>
  <si>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</si>
  <si>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</si>
  <si>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</si>
  <si>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</si>
  <si>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</si>
  <si>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</si>
  <si>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</si>
  <si>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</si>
  <si>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</si>
  <si>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</si>
  <si>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</si>
  <si>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</si>
  <si>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</si>
  <si>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</si>
  <si>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</si>
  <si>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</si>
  <si>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</si>
  <si>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</si>
  <si>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</si>
  <si>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</si>
  <si>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</si>
  <si>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</si>
  <si>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</si>
  <si>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</si>
  <si>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</si>
  <si>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</si>
  <si>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</si>
  <si>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</si>
  <si>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</si>
  <si>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</si>
  <si>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</si>
  <si>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</si>
  <si>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</si>
  <si>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</si>
  <si>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</si>
  <si>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</si>
  <si>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</si>
  <si>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</si>
  <si>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</si>
  <si>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</si>
  <si>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</si>
  <si>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</si>
  <si>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</si>
  <si>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</si>
  <si>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</si>
  <si>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</si>
  <si>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</si>
  <si>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</si>
  <si>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</si>
  <si>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</si>
  <si>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</si>
  <si>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</si>
  <si>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</si>
  <si>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</si>
  <si>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</si>
  <si>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</si>
  <si>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</si>
  <si>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</si>
  <si>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</si>
  <si>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</si>
  <si>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</si>
  <si>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</si>
  <si>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</si>
  <si>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</si>
  <si>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</si>
  <si>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</si>
  <si>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</si>
  <si>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</si>
  <si>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</si>
  <si>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</si>
  <si>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</si>
  <si>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</si>
  <si>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</si>
  <si>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</si>
  <si>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</si>
  <si>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</si>
  <si>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</si>
  <si>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</si>
  <si>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</si>
  <si>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</si>
  <si>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</si>
  <si>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</si>
  <si>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</si>
  <si>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</si>
  <si>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</si>
  <si>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</si>
  <si>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</si>
  <si>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</si>
  <si>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</si>
  <si>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</si>
  <si>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</si>
  <si>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</si>
  <si>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</si>
  <si>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</si>
  <si>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</si>
  <si>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</si>
  <si>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</si>
  <si>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</si>
  <si>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</si>
  <si>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</si>
  <si>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</si>
  <si>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</si>
  <si>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</si>
  <si>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</si>
  <si>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</si>
  <si>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</si>
  <si>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</si>
  <si>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</si>
  <si>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</si>
  <si>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</si>
  <si>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</si>
  <si>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</si>
  <si>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</si>
  <si>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</si>
  <si>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</si>
  <si>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</si>
  <si>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</si>
  <si>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</si>
  <si>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</si>
  <si>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</si>
  <si>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</si>
  <si>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</si>
  <si>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</si>
  <si>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</si>
  <si>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</si>
  <si>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</si>
  <si>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</si>
  <si>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</si>
  <si>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</si>
  <si>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</si>
  <si>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</si>
  <si>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</si>
  <si>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</si>
  <si>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</si>
  <si>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</si>
  <si>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</si>
  <si>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</si>
  <si>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</si>
  <si>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</si>
  <si>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</si>
  <si>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</si>
  <si>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</si>
  <si>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</si>
  <si>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</si>
  <si>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</si>
  <si>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</si>
  <si>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</si>
  <si>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</si>
  <si>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</si>
  <si>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</si>
  <si>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</si>
  <si>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</si>
  <si>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</si>
  <si>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</si>
  <si>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</si>
  <si>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</si>
  <si>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</si>
  <si>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</si>
  <si>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</si>
  <si>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</si>
  <si>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</si>
  <si>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</si>
  <si>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</si>
  <si>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</si>
  <si>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</si>
  <si>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</si>
  <si>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</si>
  <si>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</si>
  <si>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</si>
  <si>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</si>
  <si>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</si>
  <si>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</si>
  <si>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</si>
  <si>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</si>
  <si>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</si>
  <si>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</si>
  <si>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</si>
  <si>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</si>
  <si>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</si>
  <si>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</si>
  <si>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</si>
  <si>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</si>
  <si>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</si>
  <si>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</si>
  <si>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</si>
  <si>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</si>
  <si>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</si>
  <si>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</si>
  <si>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</si>
  <si>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</si>
  <si>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</si>
  <si>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</si>
  <si>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</si>
  <si>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</si>
  <si>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</si>
  <si>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</si>
  <si>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</si>
  <si>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</si>
  <si>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</si>
  <si>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</si>
  <si>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</si>
  <si>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</si>
  <si>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</si>
  <si>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</si>
  <si>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</si>
  <si>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</si>
  <si>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</si>
  <si>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</si>
  <si>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</si>
  <si>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</si>
  <si>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</si>
  <si>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</si>
  <si>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</si>
  <si>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</si>
  <si>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</si>
  <si>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</si>
  <si>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</si>
  <si>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</si>
  <si>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</si>
  <si>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</si>
  <si>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</si>
  <si>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</si>
  <si>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</si>
  <si>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</si>
  <si>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</si>
  <si>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</si>
  <si>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</si>
  <si>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</si>
  <si>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</si>
  <si>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</si>
  <si>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</si>
  <si>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</si>
  <si>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</si>
  <si>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</si>
  <si>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</si>
  <si>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</si>
  <si>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</si>
  <si>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</si>
  <si>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</si>
  <si>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</si>
  <si>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</si>
  <si>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</si>
  <si>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</si>
  <si>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</si>
  <si>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</si>
  <si>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</si>
  <si>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</si>
  <si>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</si>
  <si>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</si>
  <si>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</si>
  <si>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</si>
  <si>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</si>
  <si>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</si>
  <si>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</si>
  <si>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</si>
  <si>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</si>
  <si>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</si>
  <si>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</si>
  <si>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</si>
  <si>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</si>
  <si>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</si>
  <si>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</si>
  <si>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</si>
  <si>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</si>
  <si>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</si>
  <si>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</si>
  <si>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</si>
  <si>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</si>
  <si>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</si>
  <si>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</si>
  <si>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</si>
  <si>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</si>
  <si>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</si>
  <si>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</si>
  <si>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</si>
  <si>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</si>
  <si>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</si>
  <si>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</si>
  <si>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</si>
  <si>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</si>
  <si>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</si>
  <si>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</si>
  <si>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</si>
  <si>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</si>
  <si>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</si>
  <si>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</si>
  <si>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</si>
  <si>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</si>
  <si>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</si>
  <si>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</si>
  <si>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</si>
  <si>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</si>
  <si>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</si>
  <si>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</si>
  <si>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</si>
  <si>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</si>
  <si>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</si>
  <si>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</si>
  <si>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</si>
  <si>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</si>
  <si>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</si>
  <si>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</si>
  <si>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</si>
  <si>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</si>
  <si>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</si>
  <si>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</si>
  <si>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</si>
  <si>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</si>
  <si>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</si>
  <si>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</si>
  <si>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</si>
  <si>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</si>
  <si>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</si>
  <si>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</si>
  <si>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</si>
  <si>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</si>
  <si>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</si>
  <si>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</si>
  <si>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</si>
  <si>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</si>
  <si>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</si>
  <si>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</si>
  <si>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</si>
  <si>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</si>
  <si>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</si>
  <si>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</si>
  <si>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</si>
  <si>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</si>
  <si>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</si>
  <si>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</si>
  <si>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</si>
  <si>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</si>
  <si>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</si>
  <si>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</si>
  <si>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</si>
  <si>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</si>
  <si>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</si>
  <si>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</si>
  <si>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</si>
  <si>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</si>
  <si>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</si>
  <si>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</si>
  <si>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</si>
  <si>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</si>
  <si>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</si>
  <si>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</si>
  <si>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</si>
  <si>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</si>
  <si>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</si>
  <si>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</si>
  <si>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</si>
  <si>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</si>
  <si>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</si>
  <si>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</si>
  <si>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</si>
  <si>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</si>
  <si>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</si>
  <si>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</si>
  <si>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</si>
  <si>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</si>
  <si>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</si>
  <si>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</si>
  <si>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</si>
  <si>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</si>
  <si>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</si>
  <si>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</si>
  <si>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</si>
  <si>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</si>
  <si>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</si>
  <si>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</si>
  <si>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</si>
  <si>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</si>
  <si>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</si>
  <si>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</si>
  <si>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</si>
  <si>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</si>
  <si>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</si>
  <si>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</si>
  <si>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</si>
  <si>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</si>
  <si>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</si>
  <si>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</si>
  <si>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</si>
  <si>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</si>
  <si>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</si>
  <si>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</si>
  <si>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</si>
  <si>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</si>
  <si>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</si>
  <si>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</si>
  <si>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</si>
  <si>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</si>
  <si>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</si>
  <si>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</si>
  <si>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</si>
  <si>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</si>
  <si>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</si>
  <si>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</si>
  <si>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</si>
  <si>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</si>
  <si>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</si>
  <si>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</si>
  <si>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</si>
  <si>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</si>
  <si>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</si>
  <si>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</si>
  <si>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</si>
  <si>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</si>
  <si>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</si>
  <si>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</si>
  <si>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</si>
  <si>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</si>
  <si>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</si>
  <si>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</si>
  <si>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</si>
  <si>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</si>
  <si>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</si>
  <si>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</si>
  <si>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</si>
  <si>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</si>
  <si>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</si>
  <si>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</si>
  <si>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</si>
  <si>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</si>
  <si>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</si>
  <si>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</si>
  <si>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</si>
  <si>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</si>
  <si>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</si>
  <si>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</si>
  <si>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</si>
  <si>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</si>
  <si>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</si>
  <si>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</si>
  <si>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</si>
  <si>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</si>
  <si>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</si>
  <si>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</si>
  <si>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</si>
  <si>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</si>
  <si>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</si>
  <si>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</si>
  <si>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</si>
  <si>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</si>
  <si>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</si>
  <si>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</si>
  <si>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</si>
  <si>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</si>
  <si>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</si>
  <si>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</si>
  <si>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</si>
  <si>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</si>
  <si>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</si>
  <si>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</si>
  <si>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</si>
  <si>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</si>
  <si>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</si>
  <si>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</si>
  <si>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</si>
  <si>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</si>
  <si>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</si>
  <si>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</si>
  <si>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</si>
  <si>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</si>
  <si>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</si>
  <si>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</si>
  <si>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</si>
  <si>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</si>
  <si>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</si>
  <si>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</si>
  <si>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</si>
  <si>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</si>
  <si>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</si>
  <si>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</si>
  <si>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</si>
  <si>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</si>
  <si>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</si>
  <si>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</si>
  <si>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</si>
  <si>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</si>
  <si>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</si>
  <si>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</si>
  <si>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</si>
  <si>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</si>
  <si>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</si>
  <si>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</si>
  <si>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</si>
  <si>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</si>
  <si>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</si>
  <si>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</si>
  <si>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</si>
  <si>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</si>
  <si>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</si>
  <si>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</si>
  <si>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</si>
  <si>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</si>
  <si>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</si>
  <si>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</si>
  <si>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</si>
  <si>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</si>
  <si>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</si>
  <si>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</si>
  <si>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</si>
  <si>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</si>
  <si>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</si>
  <si>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</si>
  <si>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</si>
  <si>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</si>
  <si>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</si>
  <si>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</si>
  <si>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</si>
  <si>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</si>
  <si>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</si>
  <si>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</si>
  <si>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</si>
  <si>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</si>
  <si>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</si>
  <si>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</si>
  <si>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</si>
  <si>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</si>
  <si>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</si>
  <si>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</si>
  <si>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</si>
  <si>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</si>
  <si>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</si>
  <si>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</si>
  <si>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</si>
  <si>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</si>
  <si>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</si>
  <si>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</si>
  <si>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</si>
  <si>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</si>
  <si>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</si>
  <si>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</si>
  <si>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</si>
  <si>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</si>
  <si>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</si>
  <si>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</si>
  <si>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</si>
  <si>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</si>
  <si>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</si>
  <si>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</si>
  <si>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</si>
  <si>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</si>
  <si>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</si>
  <si>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</si>
  <si>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</si>
  <si>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</si>
  <si>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</si>
  <si>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</si>
  <si>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</si>
  <si>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</si>
  <si>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</si>
  <si>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</si>
  <si>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</si>
  <si>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</si>
  <si>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</si>
  <si>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</si>
  <si>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</si>
  <si>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</si>
  <si>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</si>
  <si>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</si>
  <si>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</si>
  <si>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</si>
  <si>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</si>
  <si>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</si>
  <si>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</si>
  <si>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</si>
  <si>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</si>
  <si>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</si>
  <si>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</si>
  <si>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</si>
  <si>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</si>
  <si>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</si>
  <si>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</si>
  <si>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</si>
  <si>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</si>
  <si>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</si>
  <si>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</si>
  <si>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</si>
  <si>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</si>
  <si>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</si>
  <si>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</si>
  <si>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</si>
  <si>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</si>
  <si>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</si>
  <si>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</si>
  <si>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</si>
  <si>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</si>
  <si>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</si>
  <si>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</si>
  <si>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</si>
  <si>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</si>
  <si>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</si>
  <si>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</si>
  <si>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</si>
  <si>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</si>
  <si>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</si>
  <si>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</si>
  <si>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</si>
  <si>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</si>
  <si>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</si>
  <si>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</si>
  <si>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</si>
  <si>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</si>
  <si>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</si>
  <si>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</si>
  <si>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</si>
  <si>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</si>
  <si>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</si>
  <si>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</si>
  <si>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</si>
  <si>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</si>
  <si>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</si>
  <si>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</si>
  <si>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</si>
  <si>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</si>
  <si>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</si>
  <si>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</si>
  <si>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</si>
  <si>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</si>
  <si>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</si>
  <si>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</si>
  <si>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</si>
  <si>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</si>
  <si>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</si>
  <si>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</si>
  <si>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</si>
  <si>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</si>
  <si>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</si>
  <si>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</si>
  <si>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</si>
  <si>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</si>
  <si>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</si>
  <si>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</si>
  <si>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</si>
  <si>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</si>
  <si>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</si>
  <si>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</si>
  <si>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</si>
  <si>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</si>
  <si>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</si>
  <si>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</si>
  <si>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</si>
  <si>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</si>
  <si>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</si>
  <si>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</si>
  <si>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</si>
  <si>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</si>
  <si>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</si>
  <si>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</si>
  <si>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</si>
  <si>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</si>
  <si>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</si>
  <si>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</si>
  <si>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</si>
  <si>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</si>
  <si>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</si>
  <si>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</si>
  <si>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</si>
  <si>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</si>
  <si>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</si>
  <si>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</si>
  <si>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</si>
  <si>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</si>
  <si>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</si>
  <si>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</si>
  <si>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</si>
  <si>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</si>
  <si>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</si>
  <si>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</si>
  <si>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</si>
  <si>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</si>
  <si>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</si>
  <si>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</si>
  <si>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</si>
  <si>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</si>
  <si>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</si>
  <si>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</si>
  <si>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</si>
  <si>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</si>
  <si>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</si>
  <si>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</si>
  <si>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</si>
  <si>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</si>
  <si>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</si>
  <si>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</si>
  <si>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</si>
  <si>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</si>
  <si>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</si>
  <si>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</si>
  <si>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</si>
  <si>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</si>
  <si>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</si>
  <si>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</si>
  <si>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</si>
  <si>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</si>
  <si>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</si>
  <si>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</si>
  <si>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</si>
  <si>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</si>
  <si>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</si>
  <si>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</si>
  <si>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</si>
  <si>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</si>
  <si>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</si>
  <si>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</si>
  <si>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</si>
  <si>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</si>
  <si>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</si>
  <si>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</si>
  <si>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</si>
  <si>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</si>
  <si>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</si>
  <si>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</si>
  <si>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</si>
  <si>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</si>
  <si>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</si>
  <si>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</si>
  <si>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</si>
  <si>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</si>
  <si>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</si>
  <si>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</si>
  <si>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</si>
  <si>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</si>
  <si>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</si>
  <si>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</si>
  <si>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</si>
  <si>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</si>
  <si>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</si>
  <si>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</si>
  <si>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</si>
  <si>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</si>
  <si>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</si>
  <si>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</si>
  <si>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</si>
  <si>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</si>
  <si>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</si>
  <si>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</si>
  <si>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</si>
  <si>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</si>
  <si>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</si>
  <si>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</si>
  <si>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</si>
  <si>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</si>
  <si>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</si>
  <si>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</si>
  <si>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</si>
  <si>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</si>
  <si>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</si>
  <si>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</si>
  <si>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</si>
  <si>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</si>
  <si>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</si>
  <si>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</si>
  <si>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</si>
  <si>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</si>
  <si>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</si>
  <si>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</si>
  <si>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</si>
  <si>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</si>
  <si>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</si>
  <si>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</si>
  <si>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</si>
  <si>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</si>
  <si>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</si>
  <si>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</si>
  <si>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</si>
  <si>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</si>
  <si>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</si>
  <si>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</si>
  <si>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</si>
  <si>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</si>
  <si>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</si>
  <si>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</si>
  <si>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</si>
  <si>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</si>
  <si>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</si>
  <si>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</si>
  <si>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</si>
  <si>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</si>
  <si>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</si>
  <si>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</si>
  <si>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</si>
  <si>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</si>
  <si>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</si>
  <si>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</si>
  <si>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</si>
  <si>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</si>
  <si>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</si>
  <si>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</si>
  <si>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</si>
  <si>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</si>
  <si>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</si>
  <si>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</si>
  <si>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</si>
  <si>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</si>
  <si>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</si>
  <si>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</si>
  <si>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</si>
  <si>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</si>
  <si>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</si>
  <si>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</si>
  <si>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</si>
  <si>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</si>
  <si>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</si>
  <si>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</si>
  <si>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</si>
  <si>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</si>
  <si>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</si>
  <si>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</si>
  <si>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</si>
  <si>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</si>
  <si>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</si>
  <si>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</si>
  <si>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</si>
  <si>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</si>
  <si>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</si>
  <si>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</si>
  <si>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</si>
  <si>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</si>
  <si>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</si>
  <si>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</si>
  <si>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</si>
  <si>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</si>
  <si>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</si>
  <si>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</si>
  <si>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</si>
  <si>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</si>
  <si>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</si>
  <si>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</si>
  <si>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</si>
  <si>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</si>
  <si>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</si>
  <si>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</si>
  <si>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</si>
  <si>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</si>
  <si>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</si>
  <si>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</si>
  <si>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</si>
  <si>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</si>
  <si>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</si>
  <si>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</si>
  <si>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</si>
  <si>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</si>
  <si>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</si>
  <si>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</si>
  <si>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</si>
  <si>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</si>
  <si>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</si>
  <si>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</si>
  <si>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</si>
  <si>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</si>
  <si>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</si>
  <si>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</si>
  <si>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</si>
  <si>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</si>
  <si>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</si>
  <si>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</si>
  <si>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</si>
  <si>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</si>
  <si>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</si>
  <si>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</si>
  <si>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</si>
  <si>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</si>
  <si>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</si>
  <si>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</si>
  <si>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</si>
  <si>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</si>
  <si>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</si>
  <si>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</si>
  <si>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</si>
  <si>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</si>
  <si>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</si>
  <si>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</si>
  <si>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</si>
  <si>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</si>
  <si>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</si>
  <si>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</si>
  <si>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</si>
  <si>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</si>
  <si>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</si>
  <si>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</si>
  <si>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</si>
  <si>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</si>
  <si>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</si>
  <si>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</si>
  <si>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</si>
  <si>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</si>
  <si>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</si>
  <si>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</si>
  <si>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</si>
  <si>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</si>
  <si>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</si>
  <si>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</si>
  <si>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</si>
  <si>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</si>
  <si>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</si>
  <si>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</si>
  <si>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</si>
  <si>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</si>
  <si>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</si>
  <si>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</si>
  <si>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</si>
  <si>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</si>
  <si>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</si>
  <si>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</si>
  <si>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</si>
  <si>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</si>
  <si>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</si>
  <si>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</si>
  <si>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</si>
  <si>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</si>
  <si>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</si>
  <si>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</si>
  <si>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</si>
  <si>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</si>
  <si>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</si>
  <si>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</si>
  <si>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</si>
  <si>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</si>
  <si>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</si>
  <si>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</si>
  <si>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</si>
  <si>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</si>
  <si>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</si>
  <si>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</si>
  <si>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</si>
  <si>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</si>
  <si>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</si>
  <si>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</si>
  <si>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</si>
  <si>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</si>
  <si>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</si>
  <si>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</si>
  <si>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</si>
  <si>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</si>
  <si>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</si>
  <si>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</si>
  <si>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</si>
  <si>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</si>
  <si>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</si>
  <si>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</si>
  <si>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</si>
  <si>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</si>
  <si>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</si>
  <si>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</si>
  <si>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</si>
  <si>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</si>
  <si>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</si>
  <si>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</si>
  <si>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</si>
  <si>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</si>
  <si>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</si>
  <si>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</si>
  <si>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</si>
  <si>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</si>
  <si>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</si>
  <si>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</si>
  <si>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</si>
  <si>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</si>
  <si>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</si>
  <si>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</si>
  <si>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</si>
  <si>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</si>
  <si>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</si>
  <si>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</si>
  <si>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</si>
  <si>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</si>
  <si>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</si>
  <si>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</si>
  <si>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</si>
  <si>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</si>
  <si>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</si>
  <si>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</si>
  <si>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</si>
  <si>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</si>
  <si>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</si>
  <si>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</si>
  <si>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</si>
  <si>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</si>
  <si>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</si>
  <si>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</si>
  <si>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</si>
  <si>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</si>
  <si>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</si>
  <si>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</si>
  <si>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</si>
  <si>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</si>
  <si>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</si>
  <si>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</si>
  <si>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</si>
  <si>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</si>
  <si>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</si>
  <si>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</si>
  <si>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</si>
  <si>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</si>
  <si>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</si>
  <si>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</si>
  <si>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</si>
  <si>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</si>
  <si>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</si>
  <si>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</si>
  <si>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</si>
  <si>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</si>
  <si>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</si>
  <si>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</si>
  <si>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</si>
  <si>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</si>
  <si>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</si>
  <si>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</si>
  <si>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</si>
  <si>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</si>
  <si>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</si>
  <si>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</si>
  <si>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</si>
  <si>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</si>
  <si>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</si>
  <si>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</si>
  <si>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</si>
  <si>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</si>
  <si>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</si>
  <si>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</si>
  <si>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</si>
  <si>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</si>
  <si>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</si>
  <si>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</si>
  <si>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</si>
  <si>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</si>
  <si>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</si>
  <si>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</si>
  <si>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</si>
  <si>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</si>
  <si>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</si>
  <si>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</si>
  <si>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</si>
  <si>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</si>
  <si>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</si>
  <si>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</si>
  <si>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</si>
  <si>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</si>
  <si>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</si>
  <si>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</si>
  <si>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</si>
  <si>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</si>
  <si>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</si>
  <si>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</si>
  <si>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</si>
  <si>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</si>
  <si>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</si>
  <si>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</si>
  <si>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</si>
  <si>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</si>
  <si>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</si>
  <si>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</si>
  <si>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</si>
  <si>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</si>
  <si>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</si>
  <si>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</si>
  <si>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</si>
  <si>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</si>
  <si>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</si>
  <si>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</si>
  <si>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</si>
  <si>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</si>
  <si>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</si>
  <si>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</si>
  <si>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</si>
  <si>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</si>
  <si>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</si>
  <si>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</si>
  <si>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</si>
  <si>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</si>
  <si>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</si>
  <si>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</si>
  <si>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</si>
  <si>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</si>
  <si>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</si>
  <si>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</si>
  <si>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</si>
  <si>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</si>
  <si>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</si>
  <si>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</si>
  <si>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</si>
  <si>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</si>
  <si>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</si>
  <si>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</si>
  <si>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</si>
  <si>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</si>
  <si>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</si>
  <si>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</si>
  <si>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</si>
  <si>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</si>
  <si>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</si>
  <si>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</si>
  <si>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</si>
  <si>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</si>
  <si>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</si>
  <si>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</si>
  <si>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</si>
  <si>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</si>
  <si>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</si>
  <si>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</si>
  <si>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</si>
  <si>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</si>
  <si>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</si>
  <si>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</si>
  <si>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</si>
  <si>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</si>
  <si>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</si>
  <si>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</si>
  <si>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</si>
  <si>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</si>
  <si>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</si>
  <si>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</si>
  <si>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</si>
  <si>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</si>
  <si>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</si>
  <si>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</si>
  <si>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</si>
  <si>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</si>
  <si>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</si>
  <si>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</si>
  <si>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</si>
  <si>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</si>
  <si>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</si>
  <si>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</si>
  <si>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</si>
  <si>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</si>
  <si>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</si>
  <si>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</si>
  <si>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</si>
  <si>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</si>
  <si>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</si>
  <si>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</si>
  <si>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</si>
  <si>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</si>
  <si>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</si>
  <si>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</si>
  <si>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</si>
  <si>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</si>
  <si>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</si>
  <si>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</si>
  <si>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</si>
  <si>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</si>
  <si>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</si>
  <si>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</si>
  <si>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</si>
  <si>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</si>
  <si>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</si>
  <si>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</si>
  <si>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</si>
  <si>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</si>
  <si>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</si>
  <si>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</si>
  <si>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</si>
  <si>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</si>
  <si>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</si>
  <si>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</si>
  <si>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</si>
  <si>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</si>
  <si>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</si>
  <si>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</si>
  <si>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</si>
  <si>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</si>
  <si>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</si>
  <si>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</si>
  <si>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</si>
  <si>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</si>
  <si>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</si>
  <si>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</si>
  <si>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</si>
  <si>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</si>
  <si>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</si>
  <si>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</si>
  <si>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</si>
  <si>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</si>
  <si>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</si>
  <si>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</si>
  <si>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</si>
  <si>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</si>
  <si>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</si>
  <si>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</si>
  <si>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</si>
  <si>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</si>
  <si>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</si>
  <si>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</si>
  <si>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</si>
  <si>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</si>
  <si>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</si>
  <si>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</si>
  <si>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</si>
  <si>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</si>
  <si>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</si>
  <si>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</si>
  <si>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</si>
  <si>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</si>
  <si>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</si>
  <si>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</si>
  <si>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</si>
  <si>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</si>
  <si>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</si>
  <si>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</si>
  <si>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</si>
  <si>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</si>
  <si>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</si>
  <si>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</si>
  <si>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</si>
  <si>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</si>
  <si>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</si>
  <si>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</si>
  <si>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</si>
  <si>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</si>
  <si>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</si>
  <si>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</si>
  <si>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</si>
  <si>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</si>
  <si>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</si>
  <si>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</si>
  <si>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</si>
  <si>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</si>
  <si>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</si>
  <si>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</si>
  <si>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</si>
  <si>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</si>
  <si>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</si>
  <si>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</si>
  <si>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</si>
  <si>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</si>
  <si>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</si>
  <si>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</si>
  <si>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</si>
  <si>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</si>
  <si>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</si>
  <si>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</si>
  <si>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</si>
  <si>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</si>
  <si>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</si>
  <si>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</si>
  <si>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</si>
  <si>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</si>
  <si>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</si>
  <si>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</si>
  <si>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</si>
  <si>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</si>
  <si>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</si>
  <si>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</si>
  <si>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</si>
  <si>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</si>
  <si>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</si>
  <si>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</si>
  <si>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</si>
  <si>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</si>
  <si>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</si>
  <si>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</si>
  <si>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</si>
  <si>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</si>
  <si>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</si>
  <si>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</si>
  <si>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</si>
  <si>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</si>
  <si>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</si>
  <si>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</si>
  <si>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</si>
  <si>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</si>
  <si>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</si>
  <si>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</si>
  <si>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</si>
  <si>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</si>
  <si>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</si>
  <si>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</si>
  <si>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</si>
  <si>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</si>
  <si>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</si>
  <si>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</si>
  <si>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</si>
  <si>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</si>
  <si>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</si>
  <si>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</si>
  <si>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</si>
  <si>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</si>
  <si>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</si>
  <si>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</si>
  <si>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</si>
  <si>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</si>
  <si>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</si>
  <si>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</si>
  <si>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</si>
  <si>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</si>
  <si>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</si>
  <si>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</si>
  <si>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</si>
  <si>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</si>
  <si>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</si>
  <si>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</si>
  <si>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</si>
  <si>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</si>
  <si>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</si>
  <si>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</si>
  <si>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</si>
  <si>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</si>
  <si>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</si>
  <si>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</si>
  <si>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</si>
  <si>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</si>
  <si>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</si>
  <si>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</si>
  <si>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</si>
  <si>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</si>
  <si>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</si>
  <si>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</si>
  <si>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</si>
  <si>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</si>
  <si>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</si>
  <si>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</si>
  <si>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</si>
  <si>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</si>
  <si>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</si>
  <si>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</si>
  <si>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</si>
  <si>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</si>
  <si>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</si>
  <si>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</si>
  <si>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</si>
  <si>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</si>
  <si>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</si>
  <si>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</si>
  <si>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</si>
  <si>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</si>
  <si>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</si>
  <si>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</si>
  <si>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</si>
  <si>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</si>
  <si>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</si>
  <si>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</si>
  <si>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</si>
  <si>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</si>
  <si>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</si>
  <si>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</si>
  <si>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</si>
  <si>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</si>
  <si>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</si>
  <si>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</si>
  <si>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</si>
  <si>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</si>
  <si>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</si>
  <si>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</si>
  <si>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</si>
  <si>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</si>
  <si>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</si>
  <si>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</si>
  <si>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</si>
  <si>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</si>
  <si>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</si>
  <si>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</si>
  <si>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</si>
  <si>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</si>
  <si>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</si>
  <si>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</si>
  <si>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</si>
  <si>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</si>
  <si>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</si>
  <si>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</si>
  <si>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</si>
  <si>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</si>
  <si>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</si>
  <si>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</si>
  <si>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</si>
  <si>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</si>
  <si>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</si>
  <si>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</si>
  <si>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</si>
  <si>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</si>
  <si>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</si>
  <si>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</si>
  <si>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</si>
  <si>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</si>
  <si>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</si>
  <si>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</si>
  <si>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</si>
  <si>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</si>
  <si>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</si>
  <si>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</si>
  <si>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</si>
  <si>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</si>
  <si>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</si>
  <si>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</si>
  <si>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</si>
  <si>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</si>
  <si>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</si>
  <si>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</si>
  <si>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</si>
  <si>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</si>
  <si>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</si>
  <si>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</si>
  <si>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</si>
  <si>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</si>
  <si>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</si>
  <si>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</si>
  <si>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</si>
  <si>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</si>
  <si>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</si>
  <si>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</si>
  <si>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</si>
  <si>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</si>
  <si>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</si>
  <si>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</si>
  <si>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</si>
  <si>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</si>
  <si>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</si>
  <si>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</si>
  <si>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</si>
  <si>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</si>
  <si>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</si>
  <si>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</si>
  <si>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</si>
  <si>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</si>
  <si>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</si>
  <si>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</si>
  <si>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</si>
  <si>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</si>
  <si>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</si>
  <si>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</si>
  <si>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</si>
  <si>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</si>
  <si>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</si>
  <si>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</si>
  <si>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</si>
  <si>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</si>
  <si>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</si>
  <si>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</si>
  <si>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</si>
  <si>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</si>
  <si>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</si>
  <si>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</si>
  <si>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</si>
  <si>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</si>
  <si>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</si>
  <si>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</si>
  <si>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</si>
  <si>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</si>
  <si>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</si>
  <si>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</si>
  <si>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</si>
  <si>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</si>
  <si>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</si>
  <si>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</si>
  <si>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</si>
  <si>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</si>
  <si>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</si>
  <si>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</si>
  <si>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</si>
  <si>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</si>
  <si>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</si>
  <si>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</si>
  <si>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</si>
  <si>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</si>
  <si>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</si>
  <si>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</si>
  <si>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</si>
  <si>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</si>
  <si>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</si>
  <si>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</si>
  <si>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</si>
  <si>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</si>
  <si>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</si>
  <si>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</si>
  <si>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</si>
  <si>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</si>
  <si>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</si>
  <si>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</si>
  <si>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</si>
  <si>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</si>
  <si>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</si>
  <si>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</si>
  <si>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</si>
  <si>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</si>
  <si>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</si>
  <si>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</si>
  <si>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</si>
  <si>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</si>
  <si>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</si>
  <si>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</si>
  <si>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</si>
  <si>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</si>
  <si>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</si>
  <si>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</si>
  <si>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</si>
  <si>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</si>
  <si>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</si>
  <si>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</si>
  <si>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</si>
  <si>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</si>
  <si>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</si>
  <si>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</si>
  <si>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</si>
  <si>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</si>
  <si>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</si>
  <si>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</si>
  <si>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</si>
  <si>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</si>
  <si>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</si>
  <si>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</si>
  <si>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</si>
  <si>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</si>
  <si>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</si>
  <si>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</si>
  <si>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</si>
  <si>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</si>
  <si>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</si>
  <si>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</si>
  <si>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</si>
  <si>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</si>
  <si>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</si>
  <si>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</si>
  <si>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</si>
  <si>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</si>
  <si>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</si>
  <si>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</si>
  <si>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</si>
  <si>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</si>
  <si>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</si>
  <si>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</si>
  <si>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</si>
  <si>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</si>
  <si>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</si>
  <si>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</si>
  <si>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</si>
  <si>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</si>
  <si>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</si>
  <si>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</si>
  <si>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</si>
  <si>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</si>
  <si>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</si>
  <si>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</si>
  <si>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</si>
  <si>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</si>
  <si>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</si>
  <si>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</si>
  <si>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</si>
  <si>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</si>
  <si>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</si>
  <si>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</si>
  <si>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</si>
  <si>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</si>
  <si>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</si>
  <si>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</si>
  <si>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</si>
  <si>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</si>
  <si>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</si>
  <si>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</si>
  <si>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</si>
  <si>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</si>
  <si>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</si>
  <si>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</si>
  <si>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</si>
  <si>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</si>
  <si>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</si>
  <si>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</si>
  <si>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</si>
  <si>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</si>
  <si>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</si>
  <si>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</si>
  <si>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</si>
  <si>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</si>
  <si>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</si>
  <si>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</si>
  <si>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</si>
  <si>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</si>
  <si>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</si>
  <si>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</si>
  <si>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</si>
  <si>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</si>
  <si>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</si>
  <si>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</si>
  <si>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</si>
  <si>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</si>
  <si>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</si>
  <si>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</si>
  <si>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</si>
  <si>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</si>
  <si>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</si>
  <si>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</si>
  <si>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</si>
  <si>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</si>
  <si>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</si>
  <si>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</si>
  <si>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</si>
  <si>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</si>
  <si>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</si>
  <si>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</si>
  <si>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</si>
  <si>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</si>
  <si>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</si>
  <si>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</si>
  <si>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</si>
  <si>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</si>
  <si>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</si>
  <si>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</si>
  <si>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</si>
  <si>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</si>
  <si>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</si>
  <si>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</si>
  <si>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</si>
  <si>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</si>
  <si>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</si>
  <si>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</si>
  <si>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</si>
  <si>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</si>
  <si>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</si>
  <si>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</si>
  <si>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</si>
  <si>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</si>
  <si>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</si>
  <si>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</si>
  <si>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</si>
  <si>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</si>
  <si>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</si>
  <si>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</si>
  <si>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</si>
  <si>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</si>
  <si>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</si>
  <si>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</si>
  <si>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</si>
  <si>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</si>
  <si>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</si>
  <si>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</si>
  <si>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</si>
  <si>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</si>
  <si>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</si>
  <si>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</si>
  <si>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</si>
  <si>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</si>
  <si>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</si>
  <si>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</si>
  <si>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</si>
  <si>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</si>
  <si>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</si>
  <si>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</si>
  <si>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</si>
  <si>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</si>
  <si>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</si>
  <si>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</si>
  <si>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</si>
  <si>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</si>
  <si>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</si>
  <si>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</si>
  <si>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</si>
  <si>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</si>
  <si>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</si>
  <si>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</si>
  <si>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</si>
  <si>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</si>
  <si>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</si>
  <si>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</si>
  <si>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</si>
  <si>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</si>
  <si>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</si>
  <si>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</si>
  <si>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</si>
  <si>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</si>
  <si>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</si>
  <si>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</si>
  <si>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</si>
  <si>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</si>
  <si>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</si>
  <si>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</si>
  <si>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</si>
  <si>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</si>
  <si>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</si>
  <si>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</si>
  <si>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</si>
  <si>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</si>
  <si>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</si>
  <si>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</si>
  <si>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</si>
  <si>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</si>
  <si>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</si>
  <si>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</si>
  <si>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</si>
  <si>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</si>
  <si>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</si>
  <si>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</si>
  <si>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</si>
  <si>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</si>
  <si>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</si>
  <si>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</si>
  <si>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</si>
  <si>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</si>
  <si>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</si>
  <si>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</si>
  <si>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</si>
  <si>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</si>
  <si>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</si>
  <si>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</si>
  <si>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</si>
  <si>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</si>
  <si>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</si>
  <si>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</si>
  <si>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</si>
  <si>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</si>
  <si>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</si>
  <si>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</si>
  <si>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</si>
  <si>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</si>
  <si>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</si>
  <si>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</si>
  <si>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</si>
  <si>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</si>
  <si>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</si>
  <si>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</si>
  <si>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</si>
  <si>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</si>
  <si>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</si>
  <si>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</si>
  <si>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</si>
  <si>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</si>
  <si>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</si>
  <si>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</si>
  <si>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</si>
  <si>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</si>
  <si>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</si>
  <si>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</si>
  <si>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</si>
  <si>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</si>
  <si>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</si>
  <si>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</si>
  <si>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</si>
  <si>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</si>
  <si>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</si>
  <si>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</si>
  <si>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</si>
  <si>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</si>
  <si>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</si>
  <si>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</si>
  <si>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</si>
  <si>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</si>
  <si>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</si>
  <si>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</si>
  <si>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</si>
  <si>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</si>
  <si>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</si>
  <si>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</si>
  <si>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</si>
  <si>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</si>
  <si>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</si>
  <si>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</si>
  <si>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</si>
  <si>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</si>
  <si>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</si>
  <si>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</si>
  <si>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</si>
  <si>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</si>
  <si>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</si>
  <si>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</si>
  <si>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</si>
  <si>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</si>
  <si>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</si>
  <si>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</si>
  <si>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</si>
  <si>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</si>
  <si>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</si>
  <si>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</si>
  <si>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</si>
  <si>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</si>
  <si>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</si>
  <si>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</si>
  <si>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</si>
  <si>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</si>
  <si>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</si>
  <si>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</si>
  <si>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</si>
  <si>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</si>
  <si>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</si>
  <si>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</si>
  <si>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</si>
  <si>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</si>
  <si>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</si>
  <si>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</si>
  <si>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</si>
  <si>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</si>
  <si>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</si>
  <si>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</si>
  <si>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</si>
  <si>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</si>
  <si>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</si>
  <si>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</si>
  <si>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</si>
  <si>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</si>
  <si>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</si>
  <si>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</si>
  <si>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</si>
  <si>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</si>
  <si>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</si>
  <si>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</si>
  <si>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</si>
  <si>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</si>
  <si>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</si>
  <si>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</si>
  <si>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</si>
  <si>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</si>
  <si>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</si>
  <si>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</si>
  <si>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</si>
  <si>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</si>
  <si>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</si>
  <si>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</si>
  <si>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</si>
  <si>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</si>
  <si>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</si>
  <si>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</si>
  <si>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</si>
  <si>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</si>
  <si>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</si>
  <si>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</si>
  <si>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</si>
  <si>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</si>
  <si>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</si>
  <si>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</si>
  <si>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</si>
  <si>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</si>
  <si>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</si>
  <si>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</si>
  <si>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</si>
  <si>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</si>
  <si>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</si>
  <si>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</si>
  <si>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</si>
  <si>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</si>
  <si>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</si>
  <si>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</si>
  <si>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</si>
  <si>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</si>
  <si>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</si>
  <si>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</si>
  <si>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</si>
  <si>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</si>
  <si>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</si>
  <si>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</si>
  <si>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</si>
  <si>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</si>
  <si>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</si>
  <si>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</si>
  <si>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</si>
  <si>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</si>
  <si>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</si>
  <si>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</si>
  <si>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</si>
  <si>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</si>
  <si>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</si>
  <si>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</si>
  <si>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</si>
  <si>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</si>
  <si>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</si>
  <si>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</si>
  <si>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</si>
  <si>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</si>
  <si>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</si>
  <si>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</si>
  <si>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</si>
  <si>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</si>
  <si>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</si>
  <si>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</si>
  <si>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</si>
  <si>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</si>
  <si>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</si>
  <si>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</si>
  <si>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</si>
  <si>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</si>
  <si>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</si>
  <si>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</si>
  <si>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</si>
  <si>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</si>
  <si>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</si>
  <si>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</si>
  <si>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</si>
  <si>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</si>
  <si>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</si>
  <si>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</si>
  <si>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</si>
  <si>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</si>
  <si>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</si>
  <si>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</si>
  <si>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</si>
  <si>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</si>
  <si>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</si>
  <si>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</si>
  <si>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</si>
  <si>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</si>
  <si>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</si>
  <si>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</si>
  <si>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</si>
  <si>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</si>
  <si>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</si>
  <si>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</si>
  <si>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</si>
  <si>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</si>
  <si>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</si>
  <si>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</si>
  <si>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</si>
  <si>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</si>
  <si>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</si>
  <si>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</si>
  <si>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</si>
  <si>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</si>
  <si>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</si>
  <si>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</si>
  <si>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</si>
  <si>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</si>
  <si>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</si>
  <si>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</si>
  <si>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</si>
  <si>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</si>
  <si>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</si>
  <si>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</si>
  <si>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</si>
  <si>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</si>
  <si>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</si>
  <si>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</si>
  <si>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</si>
  <si>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</si>
  <si>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</si>
  <si>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</si>
  <si>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</si>
  <si>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</si>
  <si>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</si>
  <si>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</si>
  <si>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</si>
  <si>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</si>
  <si>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</si>
  <si>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</si>
  <si>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</si>
  <si>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</si>
  <si>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</si>
  <si>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</si>
  <si>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</si>
  <si>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</si>
  <si>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</si>
  <si>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</si>
  <si>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</si>
  <si>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</si>
  <si>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</si>
  <si>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</si>
  <si>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</si>
  <si>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</si>
  <si>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</si>
  <si>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</si>
  <si>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</si>
  <si>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</si>
  <si>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</si>
  <si>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</si>
  <si>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</si>
  <si>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</si>
  <si>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</si>
  <si>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</si>
  <si>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</si>
  <si>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</si>
  <si>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</si>
  <si>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</si>
  <si>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</si>
  <si>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</si>
  <si>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</si>
  <si>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</si>
  <si>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</si>
  <si>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</si>
  <si>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</si>
  <si>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</si>
  <si>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</si>
  <si>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</si>
  <si>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</si>
  <si>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</si>
  <si>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</si>
  <si>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</si>
  <si>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</si>
  <si>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</si>
  <si>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</si>
  <si>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</si>
  <si>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</si>
  <si>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</si>
  <si>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</si>
  <si>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</si>
  <si>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</si>
  <si>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</si>
  <si>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</si>
  <si>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</si>
  <si>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</si>
  <si>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</si>
  <si>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</si>
  <si>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</si>
  <si>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</si>
  <si>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</si>
  <si>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</si>
  <si>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</si>
  <si>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</si>
  <si>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</si>
  <si>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</si>
  <si>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</si>
  <si>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</si>
  <si>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</si>
  <si>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</si>
  <si>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</si>
  <si>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</si>
  <si>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</si>
  <si>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</si>
  <si>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</si>
  <si>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</si>
  <si>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</si>
  <si>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</si>
  <si>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</si>
  <si>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</si>
  <si>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</si>
  <si>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</si>
  <si>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</si>
  <si>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</si>
  <si>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</si>
  <si>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</si>
  <si>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</si>
  <si>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</si>
  <si>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</si>
  <si>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</si>
  <si>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</si>
  <si>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</si>
  <si>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</si>
  <si>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</si>
  <si>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</si>
  <si>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</si>
  <si>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</si>
  <si>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</si>
  <si>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</si>
  <si>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</si>
  <si>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</si>
  <si>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</si>
  <si>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</si>
  <si>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</si>
  <si>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</si>
  <si>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</si>
  <si>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</si>
  <si>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</si>
  <si>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</si>
  <si>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</si>
  <si>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</si>
  <si>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</si>
  <si>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</si>
  <si>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</si>
  <si>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</si>
  <si>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</si>
  <si>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</si>
  <si>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</si>
  <si>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</si>
  <si>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</si>
  <si>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</si>
  <si>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</si>
  <si>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</si>
  <si>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</si>
  <si>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</si>
  <si>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</si>
  <si>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</si>
  <si>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</si>
  <si>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</si>
  <si>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</si>
  <si>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</si>
  <si>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</si>
  <si>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</si>
  <si>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</si>
  <si>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</si>
  <si>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</si>
  <si>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</si>
  <si>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</si>
  <si>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</si>
  <si>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</si>
  <si>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</si>
  <si>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</si>
  <si>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</si>
  <si>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</si>
  <si>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</si>
  <si>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</si>
  <si>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</si>
  <si>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</si>
  <si>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</si>
  <si>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</si>
  <si>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</si>
  <si>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</si>
  <si>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</si>
  <si>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</si>
  <si>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</si>
  <si>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</si>
  <si>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</si>
  <si>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</si>
  <si>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</si>
  <si>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</si>
  <si>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</si>
  <si>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</si>
  <si>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</si>
  <si>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</si>
  <si>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</si>
  <si>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</si>
  <si>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</si>
  <si>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</si>
  <si>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</si>
  <si>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</si>
  <si>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</si>
  <si>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</si>
  <si>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</si>
  <si>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</si>
  <si>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</si>
  <si>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</si>
  <si>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</si>
  <si>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</si>
  <si>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</si>
  <si>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</si>
  <si>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</si>
  <si>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</si>
  <si>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</si>
  <si>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</si>
  <si>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</si>
  <si>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</si>
  <si>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</si>
  <si>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</si>
  <si>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</si>
  <si>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</si>
  <si>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</si>
  <si>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</si>
  <si>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</si>
  <si>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</si>
  <si>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</si>
  <si>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</si>
  <si>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</si>
  <si>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</si>
  <si>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</si>
  <si>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</si>
  <si>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</si>
  <si>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</si>
  <si>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</si>
  <si>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</si>
  <si>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</si>
  <si>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</si>
  <si>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</si>
  <si>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</si>
  <si>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</si>
  <si>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</si>
  <si>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</si>
  <si>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</si>
  <si>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</si>
  <si>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</si>
  <si>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</si>
  <si>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</si>
  <si>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</si>
  <si>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</si>
  <si>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</si>
  <si>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</si>
  <si>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</si>
  <si>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</si>
  <si>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</si>
  <si>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</si>
  <si>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</si>
  <si>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</si>
  <si>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</si>
  <si>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</si>
  <si>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</si>
  <si>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</si>
  <si>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</si>
  <si>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</si>
  <si>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</si>
  <si>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</si>
  <si>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</si>
  <si>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</si>
  <si>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</si>
  <si>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</si>
  <si>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</si>
  <si>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</si>
  <si>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</si>
  <si>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</si>
  <si>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</si>
  <si>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</si>
  <si>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</si>
  <si>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</si>
  <si>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</si>
  <si>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</si>
  <si>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</si>
  <si>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</si>
  <si>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</si>
  <si>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</si>
  <si>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</si>
  <si>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</si>
  <si>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</si>
  <si>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</si>
  <si>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</si>
  <si>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</si>
  <si>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</si>
  <si>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</si>
  <si>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</si>
  <si>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</si>
  <si>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</si>
  <si>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</si>
  <si>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</si>
  <si>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</si>
  <si>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</si>
  <si>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</si>
  <si>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</si>
  <si>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</si>
  <si>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</si>
  <si>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</si>
  <si>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</si>
  <si>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</si>
  <si>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</si>
  <si>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</si>
  <si>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</si>
  <si>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</si>
  <si>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</si>
  <si>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</si>
  <si>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</si>
  <si>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</si>
  <si>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</si>
  <si>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</si>
  <si>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</si>
  <si>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</si>
  <si>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</si>
  <si>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</si>
  <si>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</si>
  <si>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</si>
  <si>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</si>
  <si>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</si>
  <si>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</si>
  <si>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</si>
  <si>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</si>
  <si>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</si>
  <si>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</si>
  <si>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</si>
  <si>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</si>
  <si>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</si>
  <si>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</si>
  <si>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</si>
  <si>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</si>
  <si>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</si>
  <si>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</si>
  <si>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</si>
  <si>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</si>
  <si>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</si>
  <si>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</si>
  <si>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</si>
  <si>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</si>
  <si>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</si>
  <si>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</si>
  <si>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</si>
  <si>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</si>
  <si>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</si>
  <si>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</si>
  <si>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</si>
  <si>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</si>
  <si>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</si>
  <si>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</si>
  <si>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</si>
  <si>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</si>
  <si>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</si>
  <si>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</si>
  <si>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</si>
  <si>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</si>
  <si>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</si>
  <si>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</si>
  <si>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</si>
  <si>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</si>
  <si>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</si>
  <si>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</si>
  <si>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</si>
  <si>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</si>
  <si>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</si>
  <si>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</si>
  <si>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</si>
  <si>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</si>
  <si>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</si>
  <si>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</si>
  <si>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</si>
  <si>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</si>
  <si>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</si>
  <si>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</si>
  <si>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</si>
  <si>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</si>
  <si>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</si>
  <si>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</si>
  <si>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</si>
  <si>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</si>
  <si>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</si>
  <si>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</si>
  <si>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</si>
  <si>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</si>
  <si>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</si>
  <si>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</si>
  <si>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</si>
  <si>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</si>
  <si>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</si>
  <si>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</si>
  <si>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</si>
  <si>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</si>
  <si>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</si>
  <si>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</si>
  <si>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</si>
  <si>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</si>
  <si>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</si>
  <si>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</si>
  <si>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</si>
  <si>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</si>
  <si>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</si>
  <si>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</si>
  <si>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</si>
  <si>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</si>
  <si>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</si>
  <si>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</si>
  <si>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</si>
  <si>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</si>
  <si>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</si>
  <si>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</si>
  <si>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</si>
  <si>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</si>
  <si>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</si>
  <si>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</si>
  <si>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</si>
  <si>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</si>
  <si>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</si>
  <si>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</si>
  <si>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</si>
  <si>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</si>
  <si>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</si>
  <si>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</si>
  <si>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</si>
  <si>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</si>
  <si>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</si>
  <si>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</si>
  <si>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</si>
  <si>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</si>
  <si>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</si>
  <si>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</si>
  <si>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</si>
  <si>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</si>
  <si>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</si>
  <si>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</si>
  <si>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</si>
  <si>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</si>
  <si>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</si>
  <si>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</si>
  <si>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</si>
  <si>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</si>
  <si>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</si>
  <si>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</si>
  <si>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</si>
  <si>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</si>
  <si>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</si>
  <si>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</si>
  <si>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</si>
  <si>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</si>
  <si>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</si>
  <si>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</si>
  <si>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</si>
  <si>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</si>
  <si>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</si>
  <si>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</si>
  <si>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</si>
  <si>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</si>
  <si>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</si>
  <si>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</si>
  <si>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</si>
  <si>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</si>
  <si>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</si>
  <si>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</si>
  <si>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</si>
  <si>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</si>
  <si>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</si>
  <si>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</si>
  <si>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</si>
  <si>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</si>
  <si>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</si>
  <si>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</si>
  <si>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</si>
  <si>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</si>
  <si>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</si>
  <si>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</si>
  <si>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</si>
  <si>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</si>
  <si>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</si>
  <si>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</si>
  <si>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</si>
  <si>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</si>
  <si>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</si>
  <si>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</si>
  <si>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</si>
  <si>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</si>
  <si>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</si>
  <si>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</si>
  <si>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</si>
  <si>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</si>
  <si>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</si>
  <si>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</si>
  <si>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</si>
  <si>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</si>
  <si>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</si>
  <si>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</si>
  <si>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</si>
  <si>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</si>
  <si>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</si>
  <si>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</si>
  <si>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</si>
  <si>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</si>
  <si>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</si>
  <si>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</si>
  <si>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</si>
  <si>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</si>
  <si>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</si>
  <si>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</si>
  <si>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</si>
  <si>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</si>
  <si>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</si>
  <si>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</si>
  <si>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</si>
  <si>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</si>
  <si>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</si>
  <si>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</si>
  <si>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</si>
  <si>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</si>
  <si>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</si>
  <si>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</si>
  <si>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</si>
  <si>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</si>
  <si>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</si>
  <si>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</si>
  <si>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</si>
  <si>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</si>
  <si>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</si>
  <si>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</si>
  <si>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</si>
  <si>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</si>
  <si>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</si>
  <si>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</si>
  <si>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</si>
  <si>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</si>
  <si>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</si>
  <si>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</si>
  <si>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</si>
  <si>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</si>
  <si>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</si>
  <si>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</si>
  <si>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</si>
  <si>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</si>
  <si>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</si>
  <si>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</si>
  <si>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</si>
  <si>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</si>
  <si>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</si>
  <si>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</si>
  <si>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</si>
  <si>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</si>
  <si>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</si>
  <si>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</si>
  <si>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</si>
  <si>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</si>
  <si>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</si>
  <si>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</si>
  <si>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</si>
  <si>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</si>
  <si>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</si>
  <si>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</si>
  <si>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</si>
  <si>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</si>
  <si>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</si>
  <si>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</si>
  <si>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</si>
  <si>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</si>
  <si>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</si>
  <si>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</si>
  <si>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</si>
  <si>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</si>
  <si>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</si>
  <si>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</si>
  <si>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</si>
  <si>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</si>
  <si>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</si>
  <si>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</si>
  <si>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</si>
  <si>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</si>
  <si>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</si>
  <si>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</si>
  <si>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</si>
  <si>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</si>
  <si>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</si>
  <si>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</si>
  <si>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</si>
  <si>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</si>
  <si>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</si>
  <si>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</si>
  <si>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</si>
  <si>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</si>
  <si>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</si>
  <si>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</si>
  <si>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</si>
  <si>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</si>
  <si>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</si>
  <si>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</si>
  <si>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</si>
  <si>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</si>
  <si>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</si>
  <si>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</si>
  <si>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</si>
  <si>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</si>
  <si>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</si>
  <si>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</si>
  <si>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</si>
  <si>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</si>
  <si>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</si>
  <si>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</si>
  <si>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</si>
  <si>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</si>
  <si>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</si>
  <si>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</si>
  <si>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</si>
  <si>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</si>
  <si>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</si>
  <si>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</si>
  <si>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</si>
  <si>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</si>
  <si>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</si>
  <si>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</si>
  <si>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</si>
  <si>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</si>
  <si>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</si>
  <si>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</si>
  <si>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</si>
  <si>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</si>
  <si>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</si>
  <si>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</si>
  <si>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</si>
  <si>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</si>
  <si>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</si>
  <si>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</si>
  <si>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</si>
  <si>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</si>
  <si>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</si>
  <si>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</si>
  <si>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</si>
  <si>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</si>
  <si>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</si>
  <si>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</si>
  <si>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</si>
  <si>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</si>
  <si>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</si>
  <si>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</si>
  <si>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</si>
  <si>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</si>
  <si>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</si>
  <si>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</si>
  <si>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</si>
  <si>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</si>
  <si>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</si>
  <si>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</si>
  <si>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</si>
  <si>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</si>
  <si>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</si>
  <si>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</si>
  <si>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</si>
  <si>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</si>
  <si>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</si>
  <si>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</si>
  <si>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</si>
  <si>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</si>
  <si>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</si>
  <si>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</si>
  <si>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</si>
  <si>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</si>
  <si>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</si>
  <si>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</si>
  <si>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</si>
  <si>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</si>
  <si>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</si>
  <si>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</si>
  <si>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</si>
  <si>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</si>
  <si>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</si>
  <si>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</si>
  <si>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</si>
  <si>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</si>
  <si>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</si>
  <si>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</si>
  <si>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</si>
  <si>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</si>
  <si>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</si>
  <si>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</si>
  <si>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</si>
  <si>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</si>
  <si>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</si>
  <si>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</si>
  <si>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</si>
  <si>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</si>
  <si>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</si>
  <si>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</si>
  <si>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</si>
  <si>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</si>
  <si>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</si>
  <si>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</si>
  <si>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</si>
  <si>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</si>
  <si>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</si>
  <si>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</si>
  <si>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</si>
  <si>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</si>
  <si>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</si>
  <si>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</si>
  <si>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</si>
  <si>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</si>
  <si>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</si>
  <si>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</si>
  <si>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</si>
  <si>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</si>
  <si>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</si>
  <si>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</si>
  <si>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</si>
  <si>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</si>
  <si>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</si>
  <si>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</si>
  <si>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</si>
  <si>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</si>
  <si>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</si>
  <si>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</si>
  <si>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</si>
  <si>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</si>
  <si>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</si>
  <si>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</si>
  <si>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</si>
  <si>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</si>
  <si>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</si>
  <si>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</si>
  <si>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</si>
  <si>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</si>
  <si>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</si>
  <si>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</si>
  <si>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</si>
  <si>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</si>
  <si>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</si>
  <si>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</si>
  <si>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</si>
  <si>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</si>
  <si>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</si>
  <si>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</si>
  <si>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</si>
  <si>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</si>
  <si>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</si>
  <si>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</si>
  <si>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</si>
  <si>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</si>
  <si>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</si>
  <si>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</si>
  <si>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</si>
  <si>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</si>
  <si>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</si>
  <si>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</si>
  <si>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</si>
  <si>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</si>
  <si>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</si>
  <si>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</si>
  <si>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</si>
  <si>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</si>
  <si>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</si>
  <si>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</si>
  <si>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</si>
  <si>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</si>
  <si>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</si>
  <si>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</si>
  <si>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</si>
  <si>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</si>
  <si>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</si>
  <si>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</si>
  <si>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</si>
  <si>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</si>
  <si>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</si>
  <si>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</si>
  <si>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</si>
  <si>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</si>
  <si>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</si>
  <si>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</si>
  <si>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</si>
  <si>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</si>
  <si>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</si>
  <si>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</si>
  <si>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</si>
  <si>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</si>
  <si>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</si>
  <si>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</si>
  <si>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</si>
  <si>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</si>
  <si>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</si>
  <si>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</si>
  <si>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</si>
  <si>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</si>
  <si>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</si>
  <si>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</si>
  <si>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</si>
  <si>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</si>
  <si>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</si>
  <si>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</si>
  <si>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</si>
  <si>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</si>
  <si>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</si>
  <si>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</si>
  <si>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</si>
  <si>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</si>
  <si>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</si>
  <si>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</si>
  <si>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</si>
  <si>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</si>
  <si>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</si>
  <si>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</si>
  <si>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</si>
  <si>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</si>
  <si>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</si>
  <si>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</si>
  <si>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</si>
  <si>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</si>
  <si>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</si>
  <si>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</si>
  <si>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</si>
  <si>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</si>
  <si>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</si>
  <si>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</si>
  <si>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</si>
  <si>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</si>
  <si>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</si>
  <si>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</si>
  <si>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</si>
  <si>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</si>
  <si>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</si>
  <si>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</si>
  <si>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</si>
  <si>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</si>
  <si>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</si>
  <si>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</si>
  <si>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</si>
  <si>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</si>
  <si>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</si>
  <si>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</si>
  <si>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</si>
  <si>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</si>
  <si>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</si>
  <si>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</si>
  <si>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</si>
  <si>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</si>
  <si>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</si>
  <si>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</si>
  <si>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</si>
  <si>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</si>
  <si>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</si>
  <si>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</si>
  <si>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</si>
  <si>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</si>
  <si>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</si>
  <si>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</si>
  <si>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</si>
  <si>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</si>
  <si>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</si>
  <si>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</si>
  <si>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</si>
  <si>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</si>
  <si>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</si>
  <si>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</si>
  <si>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</si>
  <si>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</si>
  <si>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</si>
  <si>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</si>
  <si>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</si>
  <si>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</si>
  <si>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</si>
  <si>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</si>
  <si>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</si>
  <si>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</si>
  <si>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</si>
  <si>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</si>
  <si>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</si>
  <si>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</si>
  <si>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</si>
  <si>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</si>
  <si>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</si>
  <si>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</si>
  <si>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</si>
  <si>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</si>
  <si>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</si>
  <si>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</si>
  <si>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</si>
  <si>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</si>
  <si>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</si>
  <si>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</si>
  <si>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</si>
  <si>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</si>
  <si>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</si>
  <si>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</si>
  <si>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</si>
  <si>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</si>
  <si>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</si>
  <si>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</si>
  <si>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</si>
  <si>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</si>
  <si>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</si>
  <si>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</si>
  <si>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</si>
  <si>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</si>
  <si>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</si>
  <si>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</si>
  <si>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</si>
  <si>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</si>
  <si>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</si>
  <si>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</si>
  <si>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</si>
  <si>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</si>
  <si>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</si>
  <si>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</si>
  <si>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</si>
  <si>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</si>
  <si>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</si>
  <si>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</si>
  <si>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</si>
  <si>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</si>
  <si>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</si>
  <si>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</si>
  <si>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</si>
  <si>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</si>
  <si>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</si>
  <si>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</si>
  <si>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</si>
  <si>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</si>
  <si>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</si>
  <si>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</si>
  <si>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</si>
  <si>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</si>
  <si>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</si>
  <si>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</si>
  <si>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</si>
  <si>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</si>
  <si>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</si>
  <si>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</si>
  <si>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</si>
  <si>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</si>
  <si>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</si>
  <si>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</si>
  <si>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</si>
  <si>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</si>
  <si>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</si>
  <si>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</si>
  <si>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</si>
  <si>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</si>
  <si>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</si>
  <si>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</si>
  <si>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</si>
  <si>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</si>
  <si>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</si>
  <si>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</si>
  <si>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</si>
  <si>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</si>
  <si>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</si>
  <si>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</si>
  <si>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</si>
  <si>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</si>
  <si>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</si>
  <si>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</si>
  <si>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</si>
  <si>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</si>
  <si>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</si>
  <si>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</si>
  <si>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</si>
  <si>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</si>
  <si>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</si>
  <si>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</si>
  <si>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</si>
  <si>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</si>
  <si>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</si>
  <si>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</si>
  <si>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</si>
  <si>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</si>
  <si>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</si>
  <si>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</si>
  <si>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</si>
  <si>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</si>
  <si>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</si>
  <si>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</si>
  <si>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</si>
  <si>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</si>
  <si>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</si>
  <si>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</si>
  <si>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</si>
  <si>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</si>
  <si>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</si>
  <si>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</si>
  <si>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</si>
  <si>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</si>
  <si>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</si>
  <si>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</si>
  <si>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</si>
  <si>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</si>
  <si>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</si>
  <si>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</si>
  <si>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</si>
  <si>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</si>
  <si>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</si>
  <si>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</si>
  <si>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</si>
  <si>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</si>
  <si>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</si>
  <si>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</si>
  <si>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</si>
  <si>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</si>
  <si>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</si>
  <si>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</si>
  <si>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</si>
  <si>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</si>
  <si>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</si>
  <si>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</si>
  <si>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</si>
  <si>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</si>
  <si>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</si>
  <si>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</si>
  <si>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</si>
  <si>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</si>
  <si>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</si>
  <si>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</si>
  <si>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</si>
  <si>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</si>
  <si>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</si>
  <si>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</si>
  <si>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</si>
  <si>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</si>
  <si>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</si>
  <si>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</si>
  <si>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</si>
  <si>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</si>
  <si>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</si>
  <si>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</si>
  <si>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</si>
  <si>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</si>
  <si>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</si>
  <si>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</si>
  <si>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</si>
  <si>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</si>
  <si>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</si>
  <si>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</si>
  <si>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</si>
  <si>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</si>
  <si>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</si>
  <si>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</si>
  <si>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</si>
  <si>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</si>
  <si>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</si>
  <si>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</si>
  <si>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</si>
  <si>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</si>
  <si>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</si>
  <si>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</si>
  <si>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</si>
  <si>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</si>
  <si>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</si>
  <si>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</si>
  <si>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</si>
  <si>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</si>
  <si>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</si>
  <si>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</si>
  <si>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</si>
  <si>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</si>
  <si>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</si>
  <si>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</si>
  <si>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</si>
  <si>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</si>
  <si>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</si>
  <si>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</si>
  <si>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</si>
  <si>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</si>
  <si>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</si>
  <si>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</si>
  <si>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</si>
  <si>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</si>
  <si>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</si>
  <si>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</si>
  <si>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</si>
  <si>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</si>
  <si>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</si>
  <si>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</si>
  <si>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</si>
  <si>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</si>
  <si>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</si>
  <si>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</si>
  <si>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</si>
  <si>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</si>
  <si>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</si>
  <si>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</si>
  <si>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</si>
  <si>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</si>
  <si>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</si>
  <si>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</si>
  <si>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</si>
  <si>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</si>
  <si>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</si>
  <si>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</si>
  <si>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</si>
  <si>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</si>
  <si>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</si>
  <si>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</si>
  <si>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</si>
  <si>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</si>
  <si>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</si>
  <si>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</si>
  <si>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</si>
  <si>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</si>
  <si>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</si>
  <si>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</si>
  <si>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</si>
  <si>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</si>
  <si>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</si>
  <si>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</si>
  <si>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</si>
  <si>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</si>
  <si>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</si>
  <si>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</si>
  <si>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</si>
  <si>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</si>
  <si>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</si>
  <si>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</si>
  <si>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</si>
  <si>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</si>
  <si>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</si>
  <si>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</si>
  <si>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</si>
  <si>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</si>
  <si>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</si>
  <si>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</si>
  <si>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</si>
  <si>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</si>
  <si>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</si>
  <si>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</si>
  <si>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</si>
  <si>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</si>
  <si>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</si>
  <si>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</si>
  <si>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</si>
  <si>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</si>
  <si>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</si>
  <si>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</si>
  <si>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</si>
  <si>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</si>
  <si>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</si>
  <si>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</si>
  <si>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</si>
  <si>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</si>
  <si>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</si>
  <si>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</si>
  <si>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</si>
  <si>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</si>
  <si>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</si>
  <si>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</si>
  <si>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</si>
  <si>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</si>
  <si>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</si>
  <si>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</si>
  <si>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</si>
  <si>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</si>
  <si>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</si>
  <si>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</si>
  <si>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</si>
  <si>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</si>
  <si>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</si>
  <si>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</si>
  <si>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</si>
  <si>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</si>
  <si>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</si>
  <si>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</si>
  <si>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</si>
  <si>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</si>
  <si>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</si>
  <si>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</si>
  <si>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</si>
  <si>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</si>
  <si>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</si>
  <si>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</si>
  <si>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</si>
  <si>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</si>
  <si>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</si>
  <si>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</si>
  <si>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</si>
  <si>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</si>
  <si>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</si>
  <si>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</si>
  <si>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</si>
  <si>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</si>
  <si>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</si>
  <si>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</si>
  <si>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</si>
  <si>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</si>
  <si>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</si>
  <si>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</si>
  <si>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</si>
  <si>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</si>
  <si>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</si>
  <si>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</si>
  <si>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</si>
  <si>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</si>
  <si>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</si>
  <si>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</si>
  <si>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</si>
  <si>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</si>
  <si>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</si>
  <si>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</si>
  <si>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</si>
  <si>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</si>
  <si>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</si>
  <si>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</si>
  <si>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</si>
  <si>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</si>
  <si>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</si>
  <si>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</si>
  <si>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</si>
  <si>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</si>
  <si>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</si>
  <si>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</si>
  <si>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</si>
  <si>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</si>
  <si>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</si>
  <si>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</si>
  <si>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</si>
  <si>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</si>
  <si>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</si>
  <si>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</si>
  <si>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</si>
  <si>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</si>
  <si>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</si>
  <si>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</si>
  <si>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</si>
  <si>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</si>
  <si>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</si>
  <si>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</si>
  <si>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</si>
  <si>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</si>
  <si>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</si>
  <si>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</si>
  <si>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</si>
  <si>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</si>
  <si>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</si>
  <si>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</si>
  <si>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</si>
  <si>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</si>
  <si>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</si>
  <si>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</si>
  <si>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</si>
  <si>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</si>
  <si>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</si>
  <si>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</si>
  <si>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</si>
  <si>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</si>
  <si>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</si>
  <si>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</si>
  <si>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</si>
  <si>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</si>
  <si>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</si>
  <si>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</si>
  <si>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</si>
  <si>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</si>
  <si>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</si>
  <si>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</si>
  <si>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</si>
  <si>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</si>
  <si>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</si>
  <si>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</si>
  <si>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</si>
  <si>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</si>
  <si>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</si>
  <si>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</si>
  <si>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</si>
  <si>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</si>
  <si>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</si>
  <si>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</si>
  <si>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</si>
  <si>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</si>
  <si>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</si>
  <si>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</si>
  <si>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</si>
  <si>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</si>
  <si>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</si>
  <si>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</si>
  <si>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</si>
  <si>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</si>
  <si>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</si>
  <si>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</si>
  <si>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</si>
  <si>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</si>
  <si>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</si>
  <si>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</si>
  <si>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</si>
  <si>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</si>
  <si>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</si>
  <si>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</si>
  <si>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</si>
  <si>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</si>
  <si>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</si>
  <si>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</si>
  <si>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</si>
  <si>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</si>
  <si>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</si>
  <si>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</si>
  <si>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</si>
  <si>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</si>
  <si>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</si>
  <si>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</si>
  <si>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</si>
  <si>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</si>
  <si>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</si>
  <si>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</si>
  <si>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</si>
  <si>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</si>
  <si>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</si>
  <si>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</si>
  <si>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</si>
  <si>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</si>
  <si>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</si>
  <si>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</si>
  <si>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</si>
  <si>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</si>
  <si>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</si>
  <si>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</si>
  <si>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</si>
  <si>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</si>
  <si>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</si>
  <si>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</si>
  <si>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</si>
  <si>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</si>
  <si>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</si>
  <si>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</si>
  <si>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</si>
  <si>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</si>
  <si>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</si>
  <si>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</si>
  <si>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</si>
  <si>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</si>
  <si>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</si>
  <si>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</si>
  <si>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</si>
  <si>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</si>
  <si>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</si>
  <si>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</si>
  <si>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</si>
  <si>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</si>
  <si>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</si>
  <si>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</si>
  <si>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</si>
  <si>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</si>
  <si>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</si>
  <si>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</si>
  <si>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</si>
  <si>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</si>
  <si>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</si>
  <si>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</si>
  <si>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</si>
  <si>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</si>
  <si>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</si>
  <si>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</si>
  <si>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</si>
  <si>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</si>
  <si>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</si>
  <si>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</si>
  <si>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</si>
  <si>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</si>
  <si>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</si>
  <si>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</si>
  <si>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</si>
  <si>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</si>
  <si>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</si>
  <si>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</si>
  <si>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</si>
  <si>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</si>
  <si>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</si>
  <si>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</si>
  <si>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</si>
  <si>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</si>
  <si>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</si>
  <si>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</si>
  <si>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</si>
  <si>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</si>
  <si>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</si>
  <si>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</si>
  <si>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</si>
  <si>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</si>
  <si>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</si>
  <si>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</si>
  <si>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</si>
  <si>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</si>
  <si>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</si>
  <si>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</si>
  <si>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</si>
  <si>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</si>
  <si>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</si>
  <si>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</si>
  <si>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</si>
  <si>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</si>
  <si>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</si>
  <si>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</si>
  <si>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</si>
  <si>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</si>
  <si>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</si>
  <si>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</si>
  <si>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</si>
  <si>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</si>
  <si>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</si>
  <si>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</si>
  <si>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</si>
  <si>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</si>
  <si>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</si>
  <si>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</si>
  <si>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</si>
  <si>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</si>
  <si>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</si>
  <si>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</si>
  <si>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</si>
  <si>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</si>
  <si>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</si>
  <si>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</si>
  <si>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</si>
  <si>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</si>
  <si>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</si>
  <si>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</si>
  <si>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</si>
  <si>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</si>
  <si>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</si>
  <si>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</si>
  <si>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</si>
  <si>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</si>
  <si>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</si>
  <si>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</si>
  <si>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</si>
  <si>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</si>
  <si>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</si>
  <si>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</si>
  <si>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</si>
  <si>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</si>
  <si>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</si>
  <si>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</si>
  <si>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</si>
  <si>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</si>
  <si>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</si>
  <si>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</si>
  <si>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</si>
  <si>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</si>
  <si>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</si>
  <si>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</si>
  <si>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</si>
  <si>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</si>
  <si>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</si>
  <si>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</si>
  <si>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</si>
  <si>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</si>
  <si>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</si>
  <si>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</si>
  <si>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</si>
  <si>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</si>
  <si>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</si>
  <si>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</si>
  <si>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</si>
  <si>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</si>
  <si>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</si>
  <si>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</si>
  <si>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</si>
  <si>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</si>
  <si>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</si>
  <si>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</si>
  <si>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</si>
  <si>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</si>
  <si>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</si>
  <si>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</si>
  <si>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</si>
  <si>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</si>
  <si>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</si>
  <si>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</si>
  <si>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</si>
  <si>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</si>
  <si>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</si>
  <si>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</si>
  <si>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</si>
  <si>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</si>
  <si>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</si>
  <si>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</si>
  <si>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</si>
  <si>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</si>
  <si>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</si>
  <si>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</si>
  <si>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</si>
  <si>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</si>
  <si>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</si>
  <si>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</si>
  <si>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</si>
  <si>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</si>
  <si>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</si>
  <si>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</si>
  <si>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</si>
  <si>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</si>
  <si>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</si>
  <si>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</si>
  <si>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</si>
  <si>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</si>
  <si>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</si>
  <si>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</si>
  <si>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</si>
  <si>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</si>
  <si>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</si>
  <si>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</si>
  <si>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</si>
  <si>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</si>
  <si>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</si>
  <si>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</si>
  <si>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</si>
  <si>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</si>
  <si>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</si>
  <si>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</si>
  <si>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</si>
  <si>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</si>
  <si>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</si>
  <si>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</si>
  <si>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</si>
  <si>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</si>
  <si>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</si>
  <si>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</si>
  <si>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</si>
  <si>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</si>
  <si>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</si>
  <si>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</si>
  <si>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</si>
  <si>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</si>
  <si>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</si>
  <si>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</si>
  <si>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</si>
  <si>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</si>
  <si>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</si>
  <si>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</si>
  <si>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</si>
  <si>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</si>
  <si>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</si>
  <si>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</si>
  <si>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</si>
  <si>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</si>
  <si>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</si>
  <si>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</si>
  <si>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</si>
  <si>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</si>
  <si>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</si>
  <si>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</si>
  <si>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</si>
  <si>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</si>
  <si>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</si>
  <si>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</si>
  <si>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</si>
  <si>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</si>
  <si>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</si>
  <si>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</si>
  <si>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</si>
  <si>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</si>
  <si>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</si>
  <si>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</si>
  <si>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</si>
  <si>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</si>
  <si>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</si>
  <si>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</si>
  <si>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</si>
  <si>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</si>
  <si>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</si>
  <si>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</si>
  <si>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</si>
  <si>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</si>
  <si>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</si>
  <si>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</si>
  <si>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</si>
  <si>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</si>
  <si>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</si>
  <si>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</si>
  <si>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</si>
  <si>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</si>
  <si>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</si>
  <si>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</si>
  <si>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</si>
  <si>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</si>
  <si>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</si>
  <si>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</si>
  <si>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</si>
  <si>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</si>
  <si>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</si>
  <si>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</si>
  <si>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</si>
  <si>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</si>
  <si>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</si>
  <si>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</si>
  <si>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</si>
  <si>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</si>
  <si>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</si>
  <si>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</si>
  <si>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</si>
  <si>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</si>
  <si>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</si>
  <si>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</si>
  <si>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</si>
  <si>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</si>
  <si>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</si>
  <si>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</si>
  <si>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</si>
  <si>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</si>
  <si>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</si>
  <si>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</si>
  <si>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</si>
  <si>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</si>
  <si>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</si>
  <si>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</si>
  <si>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</si>
  <si>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</si>
  <si>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</si>
  <si>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</si>
  <si>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</si>
  <si>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</si>
  <si>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</si>
  <si>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</si>
  <si>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</si>
  <si>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</si>
  <si>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</si>
  <si>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</si>
  <si>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</si>
  <si>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</si>
  <si>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</si>
  <si>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</si>
  <si>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</si>
  <si>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</si>
  <si>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</si>
  <si>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</si>
  <si>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</si>
  <si>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</si>
  <si>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</si>
  <si>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</si>
  <si>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</si>
  <si>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</si>
  <si>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</si>
  <si>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</si>
  <si>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</si>
  <si>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</si>
  <si>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</si>
  <si>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</si>
  <si>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</si>
  <si>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</si>
  <si>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</si>
  <si>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</si>
  <si>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</si>
  <si>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</si>
  <si>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</si>
  <si>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</si>
  <si>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</si>
  <si>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</si>
  <si>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</si>
  <si>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</si>
  <si>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</si>
  <si>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</si>
  <si>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</si>
  <si>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</si>
  <si>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</si>
  <si>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</si>
  <si>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</si>
  <si>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</si>
  <si>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</si>
  <si>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</si>
  <si>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</si>
  <si>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</si>
  <si>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</si>
  <si>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</si>
  <si>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</si>
  <si>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</si>
  <si>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</si>
  <si>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</si>
  <si>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</si>
  <si>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</si>
  <si>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</si>
  <si>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</si>
  <si>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</si>
  <si>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</si>
  <si>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</si>
  <si>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</si>
  <si>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</si>
  <si>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</si>
  <si>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</si>
  <si>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</si>
  <si>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</si>
  <si>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</si>
  <si>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</si>
  <si>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</si>
  <si>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</si>
  <si>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</si>
  <si>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</si>
  <si>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</si>
  <si>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</si>
  <si>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</si>
  <si>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</si>
  <si>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</si>
  <si>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</si>
  <si>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</si>
  <si>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</si>
  <si>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</si>
  <si>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</si>
  <si>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</si>
  <si>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</si>
  <si>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</si>
  <si>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</si>
  <si>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</si>
  <si>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</si>
  <si>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</si>
  <si>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</si>
  <si>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</si>
  <si>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</si>
  <si>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</si>
  <si>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</si>
  <si>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</si>
  <si>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</si>
  <si>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</si>
  <si>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</si>
  <si>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</si>
  <si>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</si>
  <si>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</si>
  <si>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</si>
  <si>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</si>
  <si>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</si>
  <si>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</si>
  <si>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</si>
  <si>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</si>
  <si>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</si>
  <si>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</si>
  <si>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</si>
  <si>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</si>
  <si>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</si>
  <si>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</si>
  <si>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</si>
  <si>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</si>
  <si>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</si>
  <si>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</si>
  <si>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</si>
  <si>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</si>
  <si>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</si>
  <si>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</si>
  <si>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</si>
  <si>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</si>
  <si>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</si>
  <si>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</si>
  <si>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</si>
  <si>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</si>
  <si>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</si>
  <si>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</si>
  <si>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</si>
  <si>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</si>
  <si>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</si>
  <si>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</si>
  <si>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</si>
  <si>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</si>
  <si>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</si>
  <si>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</si>
  <si>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</si>
  <si>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</si>
  <si>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</si>
  <si>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</si>
  <si>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</si>
  <si>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</si>
  <si>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</si>
  <si>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</si>
  <si>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</si>
  <si>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</si>
  <si>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</si>
  <si>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</si>
  <si>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</si>
  <si>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</si>
  <si>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</si>
  <si>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</si>
  <si>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</si>
  <si>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</si>
  <si>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</si>
  <si>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</si>
  <si>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</si>
  <si>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</si>
  <si>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</si>
  <si>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</si>
  <si>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</si>
  <si>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</si>
  <si>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</si>
  <si>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</si>
  <si>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</si>
  <si>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</si>
  <si>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</si>
  <si>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</si>
  <si>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</si>
  <si>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</si>
  <si>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</si>
  <si>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</si>
  <si>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</si>
  <si>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</si>
  <si>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</si>
  <si>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</si>
  <si>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</si>
  <si>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</si>
  <si>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</si>
  <si>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</si>
  <si>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</si>
  <si>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</si>
  <si>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</si>
  <si>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</si>
  <si>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</si>
  <si>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</si>
  <si>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</si>
  <si>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</si>
  <si>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</si>
  <si>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</si>
  <si>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</si>
  <si>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</si>
  <si>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</si>
  <si>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</si>
  <si>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</si>
  <si>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</si>
  <si>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</si>
  <si>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</si>
  <si>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</si>
  <si>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</si>
  <si>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</si>
  <si>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</si>
  <si>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</si>
  <si>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</si>
  <si>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</si>
  <si>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</si>
  <si>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</si>
  <si>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</si>
  <si>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</si>
  <si>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</si>
  <si>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</si>
  <si>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</si>
  <si>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</si>
  <si>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</si>
  <si>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</si>
  <si>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</si>
  <si>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</si>
  <si>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</si>
  <si>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</si>
  <si>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</si>
  <si>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</si>
  <si>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</si>
  <si>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</si>
  <si>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</si>
  <si>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</si>
  <si>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</si>
  <si>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</si>
  <si>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</si>
  <si>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</si>
  <si>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</si>
  <si>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</si>
  <si>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</si>
  <si>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</si>
  <si>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</si>
  <si>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</si>
  <si>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</si>
  <si>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</si>
  <si>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</si>
  <si>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</si>
  <si>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</si>
  <si>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</si>
  <si>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</si>
  <si>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</si>
  <si>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</si>
  <si>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</si>
  <si>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</si>
  <si>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</si>
  <si>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</si>
  <si>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</si>
  <si>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</si>
  <si>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</si>
  <si>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</si>
  <si>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</si>
  <si>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</si>
  <si>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</si>
  <si>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</si>
  <si>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</si>
  <si>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</si>
  <si>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</si>
  <si>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</si>
  <si>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</si>
  <si>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</si>
  <si>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</si>
  <si>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</si>
  <si>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</si>
  <si>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</si>
  <si>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</si>
  <si>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</si>
  <si>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</si>
  <si>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</si>
  <si>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</si>
  <si>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</si>
  <si>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</si>
  <si>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</si>
  <si>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</si>
  <si>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</si>
  <si>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</si>
  <si>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</si>
  <si>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</si>
  <si>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</si>
  <si>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</si>
  <si>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</si>
  <si>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</si>
  <si>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</si>
  <si>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</si>
  <si>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</si>
  <si>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</si>
  <si>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</si>
  <si>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</si>
  <si>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</si>
  <si>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</si>
  <si>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</si>
  <si>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</si>
  <si>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</si>
  <si>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</si>
  <si>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</si>
  <si>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</si>
  <si>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</si>
  <si>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</si>
  <si>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</si>
  <si>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</si>
  <si>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</si>
  <si>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</si>
  <si>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</si>
  <si>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</si>
  <si>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</si>
  <si>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</si>
  <si>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</si>
  <si>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</si>
  <si>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</si>
  <si>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</si>
  <si>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</si>
  <si>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</si>
  <si>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</si>
  <si>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</si>
  <si>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</si>
  <si>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</si>
  <si>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</si>
  <si>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</si>
  <si>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</si>
  <si>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</si>
  <si>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</si>
  <si>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</si>
  <si>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</si>
  <si>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</si>
  <si>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</si>
  <si>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</si>
  <si>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</si>
  <si>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</si>
  <si>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</si>
  <si>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</si>
  <si>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</si>
  <si>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</si>
  <si>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</si>
  <si>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</si>
  <si>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</si>
  <si>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</si>
  <si>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</si>
  <si>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</si>
  <si>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</si>
  <si>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</si>
  <si>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</si>
  <si>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</si>
  <si>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</si>
  <si>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</si>
  <si>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</si>
  <si>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</si>
  <si>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</si>
  <si>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</si>
  <si>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</si>
  <si>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</si>
  <si>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</si>
  <si>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</si>
  <si>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</si>
  <si>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</si>
  <si>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</si>
  <si>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</si>
  <si>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</si>
  <si>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</si>
  <si>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</si>
  <si>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</si>
  <si>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</si>
  <si>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</si>
  <si>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</si>
  <si>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</si>
  <si>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</si>
  <si>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</si>
  <si>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</si>
  <si>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</si>
  <si>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</si>
  <si>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</si>
  <si>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</si>
  <si>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</si>
  <si>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</si>
  <si>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</si>
  <si>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</si>
  <si>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</si>
  <si>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</si>
  <si>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</si>
  <si>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</si>
  <si>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</si>
  <si>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</si>
  <si>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</si>
  <si>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</si>
  <si>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</si>
  <si>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</si>
  <si>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</si>
  <si>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</si>
  <si>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</si>
  <si>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</si>
  <si>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</si>
  <si>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</si>
  <si>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</si>
  <si>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</si>
  <si>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</si>
  <si>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</si>
  <si>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</si>
  <si>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</si>
  <si>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</si>
  <si>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</si>
  <si>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</si>
  <si>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</si>
  <si>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</si>
  <si>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</si>
  <si>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</si>
  <si>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</si>
  <si>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</si>
  <si>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</si>
  <si>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</si>
  <si>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</si>
  <si>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</si>
  <si>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</si>
  <si>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</si>
  <si>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</si>
  <si>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</si>
  <si>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</si>
  <si>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</si>
  <si>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</si>
  <si>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</si>
  <si>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</si>
  <si>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</si>
  <si>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</si>
  <si>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</si>
  <si>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</si>
  <si>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</si>
  <si>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</si>
  <si>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</si>
  <si>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</si>
  <si>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</si>
  <si>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</si>
  <si>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</si>
  <si>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</si>
  <si>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</si>
  <si>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</si>
  <si>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</si>
  <si>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</si>
  <si>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</si>
  <si>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</si>
  <si>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</si>
  <si>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</si>
  <si>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</si>
  <si>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</si>
  <si>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</si>
  <si>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</si>
  <si>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</si>
  <si>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</si>
  <si>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</si>
  <si>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</si>
  <si>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</si>
  <si>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</si>
  <si>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</si>
  <si>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</si>
  <si>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</si>
  <si>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</si>
  <si>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</si>
  <si>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</si>
  <si>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</si>
  <si>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</si>
  <si>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</si>
  <si>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</si>
  <si>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</si>
  <si>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</si>
  <si>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</si>
  <si>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</si>
  <si>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</si>
  <si>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</si>
  <si>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</si>
  <si>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</si>
  <si>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</si>
  <si>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</si>
  <si>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</si>
  <si>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</si>
  <si>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</si>
  <si>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</si>
  <si>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</si>
  <si>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</si>
  <si>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</si>
  <si>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</si>
  <si>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</si>
  <si>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</si>
  <si>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</si>
  <si>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</si>
  <si>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</si>
  <si>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</si>
  <si>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</si>
  <si>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</si>
  <si>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</si>
  <si>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</si>
  <si>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</si>
  <si>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</si>
  <si>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</si>
  <si>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</si>
  <si>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</si>
  <si>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</si>
  <si>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</si>
  <si>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</si>
  <si>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</si>
  <si>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</si>
  <si>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</si>
  <si>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</si>
  <si>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</si>
  <si>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</si>
  <si>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</si>
  <si>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</si>
  <si>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</si>
  <si>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</si>
  <si>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</si>
  <si>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</si>
  <si>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</si>
  <si>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</si>
  <si>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</si>
  <si>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</si>
  <si>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</si>
  <si>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</si>
  <si>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</si>
  <si>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</si>
  <si>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</si>
  <si>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</si>
  <si>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</si>
  <si>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</si>
  <si>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</si>
  <si>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</si>
  <si>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</si>
  <si>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</si>
  <si>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</si>
  <si>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</si>
  <si>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</si>
  <si>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</si>
  <si>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</si>
  <si>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</si>
  <si>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</si>
  <si>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</si>
  <si>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</si>
  <si>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</si>
  <si>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</si>
  <si>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</si>
  <si>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</si>
  <si>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</si>
  <si>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</si>
  <si>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</si>
  <si>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</si>
  <si>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</si>
  <si>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</si>
  <si>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</si>
  <si>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</si>
  <si>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</si>
  <si>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</si>
  <si>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</si>
  <si>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</si>
  <si>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</si>
  <si>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</si>
  <si>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</si>
  <si>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</si>
  <si>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</si>
  <si>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</si>
  <si>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</si>
  <si>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</si>
  <si>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</si>
  <si>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</si>
  <si>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</si>
  <si>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</si>
  <si>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</si>
  <si>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</si>
  <si>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</si>
  <si>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</si>
  <si>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</si>
  <si>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</si>
  <si>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</si>
  <si>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</si>
  <si>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</si>
  <si>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</si>
  <si>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</si>
  <si>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</si>
  <si>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</si>
  <si>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</si>
  <si>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</si>
  <si>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</si>
  <si>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</si>
  <si>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</si>
  <si>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</si>
  <si>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</si>
  <si>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</si>
  <si>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</si>
  <si>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</si>
  <si>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</si>
  <si>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</si>
  <si>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</si>
  <si>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</si>
  <si>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</si>
  <si>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</si>
  <si>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</si>
  <si>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</si>
  <si>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</si>
  <si>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</si>
  <si>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</si>
  <si>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</si>
  <si>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</si>
  <si>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</si>
  <si>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</si>
  <si>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</si>
  <si>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</si>
  <si>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</si>
  <si>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</si>
  <si>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</si>
  <si>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</si>
  <si>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</si>
  <si>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</si>
  <si>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</si>
  <si>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</si>
  <si>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</si>
  <si>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</si>
  <si>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</si>
  <si>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</si>
  <si>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</si>
  <si>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</si>
  <si>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</si>
  <si>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</si>
  <si>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</si>
  <si>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</si>
  <si>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</si>
  <si>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</si>
  <si>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</si>
  <si>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</si>
  <si>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</si>
  <si>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</si>
  <si>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</si>
  <si>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</si>
  <si>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</si>
  <si>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</si>
  <si>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</si>
  <si>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</si>
  <si>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</si>
  <si>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</si>
  <si>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</si>
  <si>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</si>
  <si>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</si>
  <si>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</si>
  <si>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</si>
  <si>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</si>
  <si>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</si>
  <si>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</si>
  <si>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</si>
  <si>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</si>
  <si>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</si>
  <si>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</si>
  <si>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</si>
  <si>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</si>
  <si>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</si>
  <si>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</si>
  <si>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</si>
  <si>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</si>
  <si>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</si>
  <si>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</si>
  <si>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</si>
  <si>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</si>
  <si>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</si>
  <si>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</si>
  <si>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</si>
  <si>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</si>
  <si>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</si>
  <si>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</si>
  <si>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</si>
  <si>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</si>
  <si>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</si>
  <si>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</si>
  <si>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</si>
  <si>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</si>
  <si>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</si>
  <si>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</si>
  <si>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</si>
  <si>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</si>
  <si>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</si>
  <si>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</si>
  <si>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</si>
  <si>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</si>
  <si>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</si>
  <si>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</si>
  <si>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</si>
  <si>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</si>
  <si>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</si>
  <si>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</si>
  <si>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</si>
  <si>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</si>
  <si>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</si>
  <si>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</si>
  <si>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</si>
  <si>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</si>
  <si>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</si>
  <si>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</si>
  <si>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</si>
  <si>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</si>
  <si>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</si>
  <si>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</si>
  <si>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</si>
  <si>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</si>
  <si>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</si>
  <si>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</si>
  <si>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</si>
  <si>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</si>
  <si>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</si>
  <si>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</si>
  <si>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</si>
  <si>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</si>
  <si>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</si>
  <si>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</si>
  <si>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</si>
  <si>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</si>
  <si>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</si>
  <si>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</si>
  <si>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</si>
  <si>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</si>
  <si>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</si>
  <si>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</si>
  <si>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</si>
  <si>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</si>
  <si>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</si>
  <si>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</si>
  <si>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</si>
  <si>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</si>
  <si>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</si>
  <si>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</si>
  <si>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</si>
  <si>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</si>
  <si>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</si>
  <si>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</si>
  <si>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</si>
  <si>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</si>
  <si>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</si>
  <si>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</si>
  <si>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</si>
  <si>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</si>
  <si>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</si>
  <si>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</si>
  <si>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</si>
  <si>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</si>
  <si>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</si>
  <si>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</si>
  <si>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</si>
  <si>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</si>
  <si>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</si>
  <si>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</si>
  <si>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</si>
  <si>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</si>
  <si>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</si>
  <si>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</si>
  <si>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</si>
  <si>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</si>
  <si>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</si>
  <si>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</si>
  <si>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</si>
  <si>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</si>
  <si>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</si>
  <si>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</si>
  <si>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</si>
  <si>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</si>
  <si>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</si>
  <si>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</si>
  <si>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</si>
  <si>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</si>
  <si>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</si>
  <si>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</si>
  <si>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</si>
  <si>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</si>
  <si>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</si>
  <si>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</si>
  <si>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</si>
  <si>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</si>
  <si>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</si>
  <si>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</si>
  <si>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</si>
  <si>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</si>
  <si>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</si>
  <si>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</si>
  <si>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</si>
  <si>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</si>
  <si>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</si>
  <si>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</si>
  <si>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</si>
  <si>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</si>
  <si>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</si>
  <si>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</si>
  <si>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</si>
  <si>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</si>
  <si>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</si>
  <si>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</si>
  <si>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</si>
  <si>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</si>
  <si>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</si>
  <si>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</si>
  <si>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</si>
  <si>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</si>
  <si>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</si>
  <si>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</si>
  <si>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</si>
  <si>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</si>
  <si>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</si>
  <si>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</si>
  <si>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</si>
  <si>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</si>
  <si>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</si>
  <si>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</si>
  <si>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</si>
  <si>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</si>
  <si>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</si>
  <si>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</si>
  <si>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</si>
  <si>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</si>
  <si>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</si>
  <si>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</si>
  <si>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</si>
  <si>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</si>
  <si>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</si>
  <si>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</si>
  <si>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</si>
  <si>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</si>
  <si>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</si>
  <si>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</si>
  <si>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</si>
  <si>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</si>
  <si>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</si>
  <si>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</si>
  <si>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</si>
  <si>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</si>
  <si>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</si>
  <si>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</si>
  <si>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</si>
  <si>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</si>
  <si>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</si>
  <si>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</si>
  <si>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</si>
  <si>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</si>
  <si>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</si>
  <si>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</si>
  <si>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</si>
  <si>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</si>
  <si>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</si>
  <si>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</si>
  <si>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</si>
  <si>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</si>
  <si>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</si>
  <si>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</si>
  <si>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</si>
  <si>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</si>
  <si>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</si>
  <si>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</si>
  <si>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</si>
  <si>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</si>
  <si>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</si>
  <si>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</si>
  <si>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</si>
  <si>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</si>
  <si>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</si>
  <si>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</si>
  <si>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</si>
  <si>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</si>
  <si>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</si>
  <si>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</si>
  <si>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</si>
  <si>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</si>
  <si>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</si>
  <si>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</si>
  <si>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</si>
  <si>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</si>
  <si>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</si>
  <si>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</si>
  <si>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</si>
  <si>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</si>
  <si>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</si>
  <si>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</si>
  <si>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</si>
  <si>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</si>
  <si>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</si>
  <si>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</si>
  <si>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</si>
  <si>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</si>
  <si>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</si>
  <si>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</si>
  <si>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</si>
  <si>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</si>
  <si>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</si>
  <si>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</si>
  <si>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</si>
  <si>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</si>
  <si>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</si>
  <si>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</si>
  <si>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</si>
  <si>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</si>
  <si>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</si>
  <si>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</si>
  <si>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</si>
  <si>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</si>
  <si>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</si>
  <si>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</si>
  <si>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</si>
  <si>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</si>
  <si>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</si>
  <si>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</si>
  <si>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</si>
  <si>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</si>
  <si>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</si>
  <si>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</si>
  <si>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</si>
  <si>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</si>
  <si>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</si>
  <si>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</si>
  <si>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</si>
  <si>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</si>
  <si>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</si>
  <si>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</si>
  <si>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</si>
  <si>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</si>
  <si>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</si>
  <si>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</si>
  <si>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</si>
  <si>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</si>
  <si>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</si>
  <si>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</si>
  <si>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</si>
  <si>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</si>
  <si>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</si>
  <si>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</si>
  <si>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</si>
  <si>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</si>
  <si>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</si>
  <si>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</si>
  <si>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</si>
  <si>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</si>
  <si>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</si>
  <si>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</si>
  <si>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</si>
  <si>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</si>
  <si>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</si>
  <si>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</si>
  <si>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</si>
  <si>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</si>
  <si>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</si>
  <si>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</si>
  <si>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</si>
  <si>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</si>
  <si>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</si>
  <si>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</si>
  <si>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</si>
  <si>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</si>
  <si>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</si>
  <si>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</si>
  <si>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</si>
  <si>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</si>
  <si>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</si>
  <si>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</si>
  <si>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</si>
  <si>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</si>
  <si>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</si>
  <si>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</si>
  <si>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</si>
  <si>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</si>
  <si>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</si>
  <si>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</si>
  <si>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</si>
  <si>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</si>
  <si>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</si>
  <si>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</si>
  <si>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</si>
  <si>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</si>
  <si>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</si>
  <si>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</si>
  <si>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</si>
  <si>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</si>
  <si>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</si>
  <si>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</si>
  <si>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</si>
  <si>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</si>
  <si>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</si>
  <si>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</si>
  <si>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</si>
  <si>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</si>
  <si>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</si>
  <si>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</si>
  <si>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</si>
  <si>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</si>
  <si>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</si>
  <si>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</si>
  <si>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</si>
  <si>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</si>
  <si>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</si>
  <si>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</si>
  <si>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</si>
  <si>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</si>
  <si>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</si>
  <si>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</si>
  <si>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</si>
  <si>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</si>
  <si>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</si>
  <si>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</si>
  <si>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</si>
  <si>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</si>
  <si>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</si>
  <si>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</si>
  <si>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</si>
  <si>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</si>
  <si>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</si>
  <si>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</si>
  <si>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</si>
  <si>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</si>
  <si>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</si>
  <si>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</si>
  <si>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</si>
  <si>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</si>
  <si>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</si>
  <si>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</si>
  <si>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</si>
  <si>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</si>
  <si>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</si>
  <si>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</si>
  <si>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</si>
  <si>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</si>
  <si>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</si>
  <si>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</si>
  <si>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</si>
  <si>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</si>
  <si>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</si>
  <si>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</si>
  <si>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</si>
  <si>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</si>
  <si>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</si>
  <si>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</si>
  <si>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</si>
  <si>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</si>
  <si>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</si>
  <si>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</si>
  <si>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</si>
  <si>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</si>
  <si>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</si>
  <si>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</si>
  <si>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</si>
  <si>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</si>
  <si>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</si>
  <si>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</si>
  <si>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</si>
  <si>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</si>
  <si>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</si>
  <si>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</si>
  <si>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</si>
  <si>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</si>
  <si>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</si>
  <si>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</si>
  <si>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</si>
  <si>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</si>
  <si>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</si>
  <si>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</si>
  <si>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</si>
  <si>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</si>
  <si>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</si>
  <si>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</si>
  <si>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</si>
  <si>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</si>
  <si>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</si>
  <si>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</si>
  <si>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</si>
  <si>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</si>
  <si>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</si>
  <si>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</si>
  <si>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</si>
  <si>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</si>
  <si>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</si>
  <si>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</si>
  <si>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</si>
  <si>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</si>
  <si>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</si>
  <si>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</si>
  <si>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</si>
  <si>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</si>
  <si>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</si>
  <si>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</si>
  <si>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</si>
  <si>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</si>
  <si>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</si>
  <si>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</si>
  <si>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</si>
  <si>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</si>
  <si>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</si>
  <si>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</si>
  <si>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</si>
  <si>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</si>
  <si>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</si>
  <si>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</si>
  <si>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</si>
  <si>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</si>
  <si>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</si>
  <si>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</si>
  <si>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</si>
  <si>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</si>
  <si>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</si>
  <si>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</si>
  <si>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</si>
  <si>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</si>
  <si>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</si>
  <si>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</si>
  <si>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</si>
  <si>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</si>
  <si>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</si>
  <si>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</si>
  <si>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</si>
  <si>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</si>
  <si>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</si>
  <si>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</si>
  <si>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</si>
  <si>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</si>
  <si>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</si>
  <si>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</si>
  <si>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</si>
  <si>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</si>
  <si>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</si>
  <si>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</si>
  <si>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</si>
  <si>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</si>
  <si>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</si>
  <si>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</si>
  <si>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</si>
  <si>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</si>
  <si>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</si>
  <si>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</si>
  <si>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</si>
  <si>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</si>
  <si>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</si>
  <si>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</si>
  <si>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</si>
  <si>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</si>
  <si>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</si>
  <si>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</si>
  <si>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</si>
  <si>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</si>
  <si>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</si>
  <si>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</si>
  <si>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</si>
  <si>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</si>
  <si>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</si>
  <si>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</si>
  <si>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</si>
  <si>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</si>
  <si>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</si>
  <si>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</si>
  <si>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</si>
  <si>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</si>
  <si>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</si>
  <si>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</si>
  <si>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</si>
  <si>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</si>
  <si>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</si>
  <si>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</si>
  <si>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</si>
  <si>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</si>
  <si>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</si>
  <si>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</si>
  <si>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</si>
  <si>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</si>
  <si>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</si>
  <si>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</si>
  <si>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</si>
  <si>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</si>
  <si>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</si>
  <si>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</si>
  <si>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</si>
  <si>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</si>
  <si>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</si>
  <si>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</si>
  <si>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</si>
  <si>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</si>
  <si>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</si>
  <si>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</si>
  <si>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</si>
  <si>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</si>
  <si>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</si>
  <si>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</si>
  <si>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</si>
  <si>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</si>
  <si>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</si>
  <si>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</si>
  <si>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</si>
  <si>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</si>
  <si>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</si>
  <si>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</si>
  <si>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</si>
  <si>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</si>
  <si>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</si>
  <si>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</si>
  <si>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</si>
  <si>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</si>
  <si>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</si>
  <si>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</si>
  <si>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</si>
  <si>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</si>
  <si>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</si>
  <si>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</si>
  <si>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</si>
  <si>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</si>
  <si>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</si>
  <si>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</si>
  <si>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</si>
  <si>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</si>
  <si>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</si>
  <si>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</si>
  <si>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</si>
  <si>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</si>
  <si>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</si>
  <si>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</si>
  <si>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</si>
  <si>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</si>
  <si>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</si>
  <si>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</si>
  <si>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</si>
  <si>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</si>
  <si>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</si>
  <si>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</si>
  <si>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</si>
  <si>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</si>
  <si>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</si>
  <si>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</si>
  <si>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</si>
  <si>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</si>
  <si>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</si>
  <si>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</si>
  <si>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</si>
  <si>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</si>
  <si>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</si>
  <si>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</si>
  <si>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</si>
  <si>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</si>
  <si>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</si>
  <si>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</si>
  <si>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</si>
  <si>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</si>
  <si>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</si>
  <si>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</si>
  <si>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</si>
  <si>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</si>
  <si>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</si>
  <si>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</si>
  <si>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</si>
  <si>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</si>
  <si>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</si>
  <si>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</si>
  <si>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</si>
  <si>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</si>
  <si>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</si>
  <si>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</si>
  <si>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</si>
  <si>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</si>
  <si>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</si>
  <si>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</si>
  <si>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</si>
  <si>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</si>
  <si>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</si>
  <si>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</si>
  <si>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</si>
  <si>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</si>
  <si>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</si>
  <si>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</si>
  <si>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</si>
  <si>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</si>
  <si>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</si>
  <si>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</si>
  <si>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</si>
  <si>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</si>
  <si>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</si>
  <si>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</si>
  <si>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</si>
  <si>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</si>
  <si>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</si>
  <si>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</si>
  <si>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</si>
  <si>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</si>
  <si>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</si>
  <si>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</si>
  <si>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</si>
  <si>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</si>
  <si>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</si>
  <si>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</si>
  <si>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</si>
  <si>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</si>
  <si>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</si>
  <si>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</si>
  <si>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</si>
  <si>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</si>
  <si>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</si>
  <si>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</si>
  <si>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</si>
  <si>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</si>
  <si>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</si>
  <si>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</si>
  <si>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</si>
  <si>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</si>
  <si>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</si>
  <si>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</si>
  <si>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</si>
  <si>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</si>
  <si>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</si>
  <si>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</si>
  <si>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</si>
  <si>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</si>
  <si>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</si>
  <si>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</si>
  <si>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</si>
  <si>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</si>
  <si>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</si>
  <si>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</si>
  <si>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</si>
  <si>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</si>
  <si>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</si>
  <si>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</si>
  <si>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</si>
  <si>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</si>
  <si>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</si>
  <si>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</si>
  <si>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</si>
  <si>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</si>
  <si>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</si>
  <si>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</si>
  <si>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</si>
  <si>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</si>
  <si>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</si>
  <si>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</si>
  <si>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</si>
  <si>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</si>
  <si>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</si>
  <si>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</si>
  <si>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</si>
  <si>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</si>
  <si>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</si>
  <si>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</si>
  <si>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</si>
  <si>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</si>
  <si>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</si>
  <si>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</si>
  <si>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</si>
  <si>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</si>
  <si>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</si>
  <si>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</si>
  <si>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</si>
  <si>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</si>
  <si>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</si>
  <si>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</si>
  <si>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</si>
  <si>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</si>
  <si>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</si>
  <si>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</si>
  <si>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</si>
  <si>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</si>
  <si>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</si>
  <si>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</si>
  <si>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</si>
  <si>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</si>
  <si>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</si>
  <si>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</si>
  <si>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</si>
  <si>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</si>
  <si>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</si>
  <si>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</si>
  <si>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</si>
  <si>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</si>
  <si>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</si>
  <si>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</si>
  <si>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</si>
  <si>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</si>
  <si>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</si>
  <si>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</si>
  <si>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</si>
  <si>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</si>
  <si>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</si>
  <si>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</si>
  <si>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</si>
  <si>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</si>
  <si>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</si>
  <si>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</si>
  <si>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</si>
  <si>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</si>
  <si>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</si>
  <si>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</si>
  <si>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</si>
  <si>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</si>
  <si>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</si>
  <si>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</si>
  <si>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</si>
  <si>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</si>
  <si>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</si>
  <si>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</si>
  <si>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</si>
  <si>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</si>
  <si>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</si>
  <si>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</si>
  <si>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</si>
  <si>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</si>
  <si>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</si>
  <si>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</si>
  <si>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</si>
  <si>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</si>
  <si>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</si>
  <si>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</si>
  <si>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</si>
  <si>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</si>
  <si>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</si>
  <si>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</si>
  <si>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</si>
  <si>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</si>
  <si>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</si>
  <si>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</si>
  <si>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</si>
  <si>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</si>
  <si>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</si>
  <si>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</si>
  <si>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</si>
  <si>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</si>
  <si>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</si>
  <si>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</si>
  <si>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</si>
  <si>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</si>
  <si>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</si>
  <si>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</si>
  <si>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</si>
  <si>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</si>
  <si>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</si>
  <si>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</si>
  <si>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</si>
  <si>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</si>
  <si>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</si>
  <si>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</si>
  <si>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</si>
  <si>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</si>
  <si>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</si>
  <si>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</si>
  <si>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</si>
  <si>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</si>
  <si>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</si>
  <si>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</si>
  <si>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</si>
  <si>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</si>
  <si>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</si>
  <si>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</si>
  <si>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</si>
  <si>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</si>
  <si>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</si>
  <si>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</si>
  <si>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</si>
  <si>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</si>
  <si>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</si>
  <si>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</si>
  <si>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</si>
  <si>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</si>
  <si>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</si>
  <si>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</si>
  <si>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</si>
  <si>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</si>
  <si>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</si>
  <si>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</si>
  <si>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</si>
  <si>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</si>
  <si>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</si>
  <si>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</si>
  <si>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</si>
  <si>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</si>
  <si>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</si>
  <si>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</si>
  <si>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</si>
  <si>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</si>
  <si>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</si>
  <si>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</si>
  <si>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</si>
  <si>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</si>
  <si>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</si>
  <si>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</si>
  <si>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</si>
  <si>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</si>
  <si>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</si>
  <si>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</si>
  <si>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</si>
  <si>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</si>
  <si>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</si>
  <si>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</si>
  <si>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</si>
  <si>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</si>
  <si>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</si>
  <si>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</si>
  <si>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</si>
  <si>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</si>
  <si>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</si>
  <si>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</si>
  <si>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</si>
  <si>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</si>
  <si>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</si>
  <si>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</si>
  <si>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</si>
  <si>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</si>
  <si>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</si>
  <si>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</si>
  <si>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</si>
  <si>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</si>
  <si>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</si>
  <si>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</si>
  <si>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</si>
  <si>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</si>
  <si>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</si>
  <si>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</si>
  <si>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</si>
  <si>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</si>
  <si>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</si>
  <si>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</si>
  <si>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</si>
  <si>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</si>
  <si>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</si>
  <si>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</si>
  <si>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</si>
  <si>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</si>
  <si>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</si>
  <si>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</si>
  <si>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</si>
  <si>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</si>
  <si>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</si>
  <si>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</si>
  <si>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</si>
  <si>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</si>
  <si>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</si>
  <si>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</si>
  <si>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</si>
  <si>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</si>
  <si>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</si>
  <si>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</si>
  <si>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</si>
  <si>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</si>
  <si>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</si>
  <si>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</si>
  <si>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</si>
  <si>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</si>
  <si>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</si>
  <si>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</si>
  <si>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</si>
  <si>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</si>
  <si>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</si>
  <si>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</si>
  <si>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</si>
  <si>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</si>
  <si>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</si>
  <si>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</si>
  <si>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</si>
  <si>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</si>
  <si>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</si>
  <si>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</si>
  <si>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</si>
  <si>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</si>
  <si>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</si>
  <si>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</si>
  <si>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</si>
  <si>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</si>
  <si>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</si>
  <si>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</si>
  <si>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</si>
  <si>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</si>
  <si>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</si>
  <si>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</si>
  <si>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</si>
  <si>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</si>
  <si>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</si>
  <si>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</si>
  <si>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</si>
  <si>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</si>
  <si>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</si>
  <si>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</si>
  <si>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</si>
  <si>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</si>
  <si>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</si>
  <si>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</si>
  <si>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</si>
  <si>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</si>
  <si>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</si>
  <si>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</si>
  <si>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</si>
  <si>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</si>
  <si>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</si>
  <si>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</si>
  <si>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</si>
  <si>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</si>
  <si>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</si>
  <si>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</si>
  <si>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</si>
  <si>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</si>
  <si>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</si>
  <si>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</si>
  <si>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</si>
  <si>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</si>
  <si>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</si>
  <si>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</si>
  <si>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</si>
  <si>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</si>
  <si>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</si>
  <si>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</si>
  <si>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</si>
  <si>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</si>
  <si>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</si>
  <si>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</si>
  <si>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</si>
  <si>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</si>
  <si>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</si>
  <si>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</si>
  <si>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</si>
  <si>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</si>
  <si>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</si>
  <si>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</si>
  <si>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</si>
  <si>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</si>
  <si>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</si>
  <si>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</si>
  <si>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</si>
  <si>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</si>
  <si>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</si>
  <si>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</si>
  <si>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</si>
  <si>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</si>
  <si>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</si>
  <si>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</si>
  <si>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</si>
  <si>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</si>
  <si>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</si>
  <si>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</si>
  <si>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</si>
  <si>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</si>
  <si>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</si>
  <si>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</si>
  <si>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</si>
  <si>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</si>
  <si>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</si>
  <si>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</si>
  <si>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</si>
  <si>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</si>
  <si>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</si>
  <si>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</si>
  <si>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</si>
  <si>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</si>
  <si>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</si>
  <si>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</si>
  <si>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</si>
  <si>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</si>
  <si>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</si>
  <si>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</si>
  <si>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</si>
  <si>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</si>
  <si>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</si>
  <si>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</si>
  <si>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</si>
  <si>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</si>
  <si>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</si>
  <si>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</si>
  <si>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</si>
  <si>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</si>
  <si>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</si>
  <si>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</si>
  <si>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</si>
  <si>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</si>
  <si>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</si>
  <si>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</si>
  <si>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</si>
  <si>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</si>
  <si>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</si>
  <si>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</si>
  <si>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</si>
  <si>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</si>
  <si>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</si>
  <si>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</si>
  <si>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</si>
  <si>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</si>
  <si>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</si>
  <si>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</si>
  <si>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</si>
  <si>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</si>
  <si>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</si>
  <si>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</si>
  <si>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</si>
  <si>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</si>
  <si>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</si>
  <si>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</si>
  <si>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</si>
  <si>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</si>
  <si>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</si>
  <si>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</si>
  <si>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</si>
  <si>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</si>
  <si>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</si>
  <si>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</si>
  <si>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</si>
  <si>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</si>
  <si>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</si>
  <si>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</si>
  <si>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</si>
  <si>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</si>
  <si>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</si>
  <si>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</si>
  <si>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</si>
  <si>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</si>
  <si>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</si>
  <si>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</si>
  <si>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</si>
  <si>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</si>
  <si>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</si>
  <si>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</si>
  <si>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</si>
  <si>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</si>
  <si>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</si>
  <si>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</si>
  <si>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</si>
  <si>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</si>
  <si>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</si>
  <si>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</si>
  <si>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</si>
  <si>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</si>
  <si>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</si>
  <si>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</si>
  <si>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</si>
  <si>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</si>
  <si>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</si>
  <si>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</si>
  <si>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</si>
  <si>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</si>
  <si>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</si>
  <si>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</si>
  <si>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</si>
  <si>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</si>
  <si>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</si>
  <si>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</si>
  <si>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</si>
  <si>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</si>
  <si>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</si>
  <si>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</si>
  <si>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</si>
  <si>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</si>
  <si>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</si>
  <si>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</si>
  <si>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</si>
  <si>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</si>
  <si>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</si>
  <si>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</si>
  <si>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</si>
  <si>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</si>
  <si>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</si>
  <si>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</si>
  <si>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</si>
  <si>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</si>
  <si>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</si>
  <si>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</si>
  <si>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</si>
  <si>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</si>
  <si>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</si>
  <si>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</si>
  <si>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</si>
  <si>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</si>
  <si>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</si>
  <si>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</si>
  <si>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</si>
  <si>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</si>
  <si>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</si>
  <si>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</si>
  <si>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</si>
  <si>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</si>
  <si>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</si>
  <si>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</si>
  <si>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</si>
  <si>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</si>
  <si>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</si>
  <si>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</si>
  <si>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</si>
  <si>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</si>
  <si>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</si>
  <si>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</si>
  <si>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</si>
  <si>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</si>
  <si>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</si>
  <si>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</si>
  <si>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</si>
  <si>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</si>
  <si>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</si>
  <si>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</si>
  <si>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</si>
  <si>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</si>
  <si>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</si>
  <si>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</si>
  <si>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</si>
  <si>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</si>
  <si>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</si>
  <si>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</si>
  <si>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</si>
  <si>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</si>
  <si>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</si>
  <si>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</si>
  <si>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</si>
  <si>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</si>
  <si>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</si>
  <si>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</si>
  <si>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</si>
  <si>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</si>
  <si>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</si>
  <si>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</si>
  <si>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</si>
  <si>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</si>
  <si>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</si>
  <si>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</si>
  <si>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</si>
  <si>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</si>
  <si>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</si>
  <si>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</si>
  <si>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</si>
  <si>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</si>
  <si>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</si>
  <si>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</si>
  <si>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</si>
  <si>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</si>
  <si>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</si>
  <si>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</si>
  <si>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</si>
  <si>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</si>
  <si>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</si>
  <si>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</si>
  <si>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</si>
  <si>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</si>
  <si>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</si>
  <si>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</si>
  <si>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</si>
  <si>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</si>
  <si>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</si>
  <si>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</si>
  <si>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</si>
  <si>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</si>
  <si>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</si>
  <si>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</si>
  <si>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</si>
  <si>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</si>
  <si>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</si>
  <si>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</si>
  <si>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</si>
  <si>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</si>
  <si>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</si>
  <si>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</si>
  <si>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</si>
  <si>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</si>
  <si>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</si>
  <si>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</si>
  <si>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</si>
  <si>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</si>
  <si>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</si>
  <si>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</si>
  <si>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</si>
  <si>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</si>
  <si>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</si>
  <si>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</si>
  <si>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</si>
  <si>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</si>
  <si>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</si>
  <si>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</si>
  <si>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</si>
  <si>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</si>
  <si>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</si>
  <si>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</si>
  <si>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</si>
  <si>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</si>
  <si>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</si>
  <si>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</si>
  <si>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</si>
  <si>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</si>
  <si>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</si>
  <si>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</si>
  <si>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</si>
  <si>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</si>
  <si>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</si>
  <si>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</si>
  <si>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</si>
  <si>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</si>
  <si>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</si>
  <si>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</si>
  <si>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</si>
  <si>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</si>
  <si>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</si>
  <si>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</si>
  <si>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</si>
  <si>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</si>
  <si>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</si>
  <si>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</si>
  <si>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</si>
  <si>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</si>
  <si>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</si>
  <si>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</si>
  <si>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</si>
  <si>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</si>
  <si>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</si>
  <si>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</si>
  <si>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</si>
  <si>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</si>
  <si>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</si>
  <si>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</si>
  <si>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</si>
  <si>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</si>
  <si>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</si>
  <si>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</si>
  <si>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</si>
  <si>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</si>
  <si>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</si>
  <si>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</si>
  <si>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</si>
  <si>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</si>
  <si>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</si>
  <si>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</si>
  <si>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</si>
  <si>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</si>
  <si>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</si>
  <si>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</si>
  <si>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</si>
  <si>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</si>
  <si>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</si>
  <si>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</si>
  <si>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</si>
  <si>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</si>
  <si>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</si>
  <si>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</si>
  <si>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</si>
  <si>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</si>
  <si>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</si>
  <si>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</si>
  <si>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</si>
  <si>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</si>
  <si>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</si>
  <si>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</si>
  <si>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</si>
  <si>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</si>
  <si>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</si>
  <si>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</si>
  <si>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</si>
  <si>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</si>
  <si>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</si>
  <si>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</si>
  <si>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</si>
  <si>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</si>
  <si>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</si>
  <si>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</si>
  <si>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</si>
  <si>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</si>
  <si>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</si>
  <si>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</si>
  <si>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</si>
  <si>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</si>
  <si>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</si>
  <si>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</si>
  <si>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</si>
  <si>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</si>
  <si>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</si>
  <si>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</si>
  <si>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</si>
  <si>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</si>
  <si>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</si>
  <si>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</si>
  <si>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</si>
  <si>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</si>
  <si>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</si>
  <si>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</si>
  <si>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</si>
  <si>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</si>
  <si>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</si>
  <si>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</si>
  <si>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</si>
  <si>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</si>
  <si>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</si>
  <si>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</si>
  <si>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</si>
  <si>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</si>
  <si>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</si>
  <si>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</si>
  <si>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</si>
  <si>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</si>
  <si>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</si>
  <si>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</si>
  <si>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</si>
  <si>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</si>
  <si>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</si>
  <si>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</si>
  <si>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</si>
  <si>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</si>
  <si>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</si>
  <si>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</si>
  <si>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</si>
  <si>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</si>
  <si>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</si>
  <si>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</si>
  <si>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</si>
  <si>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</si>
  <si>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</si>
  <si>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</si>
  <si>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</si>
  <si>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</si>
  <si>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</si>
  <si>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</si>
  <si>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</si>
  <si>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</si>
  <si>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</si>
  <si>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</si>
  <si>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</si>
  <si>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</si>
  <si>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</si>
  <si>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</si>
  <si>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</si>
  <si>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</si>
  <si>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</si>
  <si>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</si>
  <si>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</si>
  <si>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</si>
  <si>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</si>
  <si>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</si>
  <si>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</si>
  <si>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</si>
  <si>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</si>
  <si>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</si>
  <si>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</si>
  <si>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</si>
  <si>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</si>
  <si>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</si>
  <si>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</si>
  <si>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</si>
  <si>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</si>
  <si>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</si>
  <si>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</si>
  <si>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</si>
  <si>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</si>
  <si>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</si>
  <si>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</si>
  <si>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</si>
  <si>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</si>
  <si>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</si>
  <si>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</si>
  <si>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</si>
  <si>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</si>
  <si>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</si>
  <si>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</si>
  <si>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</si>
  <si>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</si>
  <si>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</si>
  <si>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</si>
  <si>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</si>
  <si>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</si>
  <si>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</si>
  <si>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</si>
  <si>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</si>
  <si>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</si>
  <si>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</si>
  <si>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</si>
  <si>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</si>
  <si>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</si>
  <si>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</si>
  <si>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</si>
  <si>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</si>
  <si>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</si>
  <si>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</si>
  <si>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</si>
  <si>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</si>
  <si>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</si>
  <si>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</si>
  <si>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</si>
  <si>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</si>
  <si>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</si>
  <si>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</si>
  <si>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</si>
  <si>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</si>
  <si>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</si>
  <si>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</si>
  <si>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</si>
  <si>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</si>
  <si>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</si>
  <si>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</si>
  <si>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</si>
  <si>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</si>
  <si>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</si>
  <si>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</si>
  <si>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</si>
  <si>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</si>
  <si>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</si>
  <si>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</si>
  <si>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</si>
  <si>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</si>
  <si>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</si>
  <si>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</si>
  <si>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</si>
  <si>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</si>
  <si>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</si>
  <si>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</si>
  <si>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</si>
  <si>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</si>
  <si>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</si>
  <si>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</si>
  <si>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</si>
  <si>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</si>
  <si>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</si>
  <si>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</si>
  <si>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</si>
  <si>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</si>
  <si>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</si>
  <si>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</si>
  <si>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</si>
  <si>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</si>
  <si>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</si>
  <si>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</si>
  <si>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</si>
  <si>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</si>
  <si>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</si>
  <si>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</si>
  <si>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</si>
  <si>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</si>
  <si>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</si>
  <si>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</si>
  <si>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</si>
  <si>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</si>
  <si>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</si>
  <si>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</si>
  <si>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</si>
  <si>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</si>
  <si>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</si>
  <si>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</si>
  <si>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</si>
  <si>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</si>
  <si>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</si>
  <si>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</si>
  <si>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</si>
  <si>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</si>
  <si>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</si>
  <si>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</si>
  <si>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</si>
  <si>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</si>
  <si>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</si>
  <si>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</si>
  <si>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</si>
  <si>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</si>
  <si>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</si>
  <si>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</si>
  <si>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</si>
  <si>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</si>
  <si>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</si>
  <si>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</si>
  <si>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</si>
  <si>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</si>
  <si>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</si>
  <si>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</si>
  <si>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</si>
  <si>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</si>
  <si>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</si>
  <si>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</si>
  <si>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</si>
  <si>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</si>
  <si>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</si>
  <si>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</si>
  <si>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</si>
  <si>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</si>
  <si>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</si>
  <si>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</si>
  <si>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</si>
  <si>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</si>
  <si>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</si>
  <si>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</si>
  <si>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</si>
  <si>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</si>
  <si>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</si>
  <si>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</si>
  <si>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</si>
  <si>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</si>
  <si>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</si>
  <si>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</si>
  <si>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</si>
  <si>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</si>
  <si>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</si>
  <si>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</si>
  <si>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</si>
  <si>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</si>
  <si>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</si>
  <si>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</si>
  <si>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</si>
  <si>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</si>
  <si>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</si>
  <si>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</si>
  <si>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</si>
  <si>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</si>
  <si>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</si>
  <si>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</si>
  <si>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</si>
  <si>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</si>
  <si>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</si>
  <si>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</si>
  <si>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</si>
  <si>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</si>
  <si>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</si>
  <si>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</si>
  <si>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</si>
  <si>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</si>
  <si>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</si>
  <si>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</si>
  <si>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</si>
  <si>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</si>
  <si>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</si>
  <si>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</si>
  <si>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</si>
  <si>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</si>
  <si>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</si>
  <si>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</si>
  <si>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</si>
  <si>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</si>
  <si>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</si>
  <si>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</si>
  <si>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</si>
  <si>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</si>
  <si>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</si>
  <si>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</si>
  <si>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</si>
  <si>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</si>
  <si>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</si>
  <si>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</si>
  <si>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</si>
  <si>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</si>
  <si>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</si>
  <si>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</si>
  <si>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</si>
  <si>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</si>
  <si>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</si>
  <si>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</si>
  <si>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</si>
  <si>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</si>
  <si>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</si>
  <si>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</si>
  <si>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</si>
  <si>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</si>
  <si>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</si>
  <si>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</si>
  <si>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</si>
  <si>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</si>
  <si>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</si>
  <si>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</si>
  <si>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</si>
  <si>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</si>
  <si>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</si>
  <si>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</si>
  <si>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</si>
  <si>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</si>
  <si>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</si>
  <si>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</si>
  <si>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</si>
  <si>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</si>
  <si>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</si>
  <si>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</si>
  <si>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</si>
  <si>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</si>
  <si>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</si>
  <si>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</si>
  <si>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</si>
  <si>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</si>
  <si>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</si>
  <si>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</si>
  <si>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</si>
  <si>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</si>
  <si>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</si>
  <si>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</si>
  <si>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</si>
  <si>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</si>
  <si>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</si>
  <si>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</si>
  <si>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</si>
  <si>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</si>
  <si>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</si>
  <si>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</si>
  <si>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</si>
  <si>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</si>
  <si>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</si>
  <si>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</si>
  <si>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</si>
  <si>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</si>
  <si>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</si>
  <si>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</si>
  <si>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</si>
  <si>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</si>
  <si>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</si>
  <si>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</si>
  <si>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</si>
  <si>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</si>
  <si>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</si>
  <si>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</si>
  <si>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</si>
  <si>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</si>
  <si>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</si>
  <si>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</si>
  <si>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</si>
  <si>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</si>
  <si>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</si>
  <si>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</si>
  <si>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</si>
  <si>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</si>
  <si>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</si>
  <si>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</si>
  <si>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</si>
  <si>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</si>
  <si>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</si>
  <si>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</si>
  <si>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</si>
  <si>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</si>
  <si>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</si>
  <si>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</si>
  <si>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</si>
  <si>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</si>
  <si>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</si>
  <si>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</si>
  <si>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</si>
  <si>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</si>
  <si>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</si>
  <si>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</si>
  <si>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</si>
  <si>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</si>
  <si>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</si>
  <si>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</si>
  <si>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</si>
  <si>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</si>
  <si>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</si>
  <si>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</si>
  <si>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</si>
  <si>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</si>
  <si>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</si>
  <si>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</si>
  <si>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</si>
  <si>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</si>
  <si>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</si>
  <si>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</si>
  <si>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</si>
  <si>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</si>
  <si>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</si>
  <si>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</si>
  <si>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</si>
  <si>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</si>
  <si>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</si>
  <si>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</si>
  <si>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</si>
  <si>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</si>
  <si>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</si>
  <si>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</si>
  <si>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</si>
  <si>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</si>
  <si>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</si>
  <si>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</si>
  <si>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</si>
  <si>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</si>
  <si>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</si>
  <si>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</si>
  <si>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</si>
  <si>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</si>
  <si>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</si>
  <si>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</si>
  <si>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</si>
  <si>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</si>
  <si>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</si>
  <si>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</si>
  <si>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</si>
  <si>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</si>
  <si>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</si>
  <si>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</si>
  <si>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</si>
  <si>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</si>
  <si>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</si>
  <si>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</si>
  <si>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</si>
  <si>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</si>
  <si>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</si>
  <si>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</si>
  <si>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</si>
  <si>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</si>
  <si>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</si>
  <si>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</si>
  <si>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</si>
  <si>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</si>
  <si>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</si>
  <si>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</si>
  <si>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</si>
  <si>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</si>
  <si>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</si>
  <si>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</si>
  <si>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</si>
  <si>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</si>
  <si>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</si>
  <si>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</si>
  <si>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</si>
  <si>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</si>
  <si>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</si>
  <si>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</si>
  <si>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</si>
  <si>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</si>
  <si>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</si>
  <si>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</si>
  <si>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</si>
  <si>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</si>
  <si>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</si>
  <si>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</si>
  <si>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</si>
  <si>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</si>
  <si>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</si>
  <si>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</si>
  <si>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</si>
  <si>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</si>
  <si>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</si>
  <si>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</si>
  <si>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</si>
  <si>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</si>
  <si>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</si>
  <si>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</si>
  <si>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</si>
  <si>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</si>
  <si>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</si>
  <si>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</si>
  <si>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</si>
  <si>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</si>
  <si>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</si>
  <si>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</si>
  <si>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</si>
  <si>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</si>
  <si>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</si>
  <si>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</si>
  <si>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</si>
  <si>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</si>
  <si>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</si>
  <si>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</si>
  <si>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</si>
  <si>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</si>
  <si>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</si>
  <si>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</si>
  <si>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</si>
  <si>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</si>
  <si>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</si>
  <si>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</si>
  <si>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</si>
  <si>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</si>
  <si>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</si>
  <si>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</si>
  <si>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</si>
  <si>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</si>
  <si>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</si>
  <si>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</si>
  <si>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</si>
  <si>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</si>
  <si>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</si>
  <si>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</si>
  <si>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</si>
  <si>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</si>
  <si>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</si>
  <si>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</si>
  <si>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</si>
  <si>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</si>
  <si>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</si>
  <si>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</si>
  <si>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</si>
  <si>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</si>
  <si>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</si>
  <si>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</si>
  <si>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</si>
  <si>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</si>
  <si>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</si>
  <si>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</si>
  <si>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</si>
  <si>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</si>
  <si>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</si>
  <si>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</si>
  <si>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</si>
  <si>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</si>
  <si>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</si>
  <si>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</si>
  <si>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</si>
  <si>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</si>
  <si>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</si>
  <si>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</si>
  <si>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</si>
  <si>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</si>
  <si>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</si>
  <si>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</si>
  <si>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</si>
  <si>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</si>
  <si>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</si>
  <si>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</si>
  <si>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</si>
  <si>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</si>
  <si>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</si>
  <si>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</si>
  <si>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</si>
  <si>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</si>
  <si>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</si>
  <si>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</si>
  <si>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</si>
  <si>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</si>
  <si>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</si>
  <si>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</si>
  <si>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</si>
  <si>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</si>
  <si>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</si>
  <si>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</si>
  <si>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</si>
  <si>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</si>
  <si>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</si>
  <si>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</si>
  <si>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</si>
  <si>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</si>
  <si>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</si>
  <si>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</si>
  <si>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</si>
  <si>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</si>
  <si>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</si>
  <si>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</si>
  <si>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</si>
  <si>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</si>
  <si>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</si>
  <si>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</si>
  <si>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</si>
  <si>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</si>
  <si>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</si>
  <si>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</si>
  <si>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</si>
  <si>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</si>
  <si>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</si>
  <si>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</si>
  <si>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</si>
  <si>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</si>
  <si>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</si>
  <si>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</si>
  <si>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</si>
  <si>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</si>
  <si>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</si>
  <si>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</si>
  <si>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</si>
  <si>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</si>
  <si>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</si>
  <si>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</si>
  <si>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</si>
  <si>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</si>
  <si>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</si>
  <si>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</si>
  <si>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</si>
  <si>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</si>
  <si>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</si>
  <si>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</si>
  <si>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</si>
  <si>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</si>
  <si>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</si>
  <si>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</si>
  <si>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</si>
  <si>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</si>
  <si>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</si>
  <si>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</si>
  <si>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</si>
  <si>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</si>
  <si>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</si>
  <si>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</si>
  <si>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</si>
  <si>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</si>
  <si>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</si>
  <si>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</si>
  <si>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</si>
  <si>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</si>
  <si>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</si>
  <si>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</si>
  <si>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</si>
  <si>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</si>
  <si>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</si>
  <si>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</si>
  <si>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</si>
  <si>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</si>
  <si>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</si>
  <si>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</si>
  <si>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</si>
  <si>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</si>
  <si>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</si>
  <si>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</si>
  <si>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</si>
  <si>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</si>
  <si>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</si>
  <si>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</si>
  <si>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</si>
  <si>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</si>
  <si>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</si>
  <si>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</si>
  <si>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</si>
  <si>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</si>
  <si>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</si>
  <si>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</si>
  <si>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</si>
  <si>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</si>
  <si>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</si>
  <si>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</si>
  <si>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</si>
  <si>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</si>
  <si>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</si>
  <si>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</si>
  <si>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</si>
  <si>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</si>
  <si>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</si>
  <si>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</si>
  <si>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</si>
  <si>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</si>
  <si>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</si>
  <si>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</si>
  <si>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</si>
  <si>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</si>
  <si>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</si>
  <si>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</si>
  <si>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</si>
  <si>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</si>
  <si>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</si>
  <si>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</si>
  <si>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</si>
  <si>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</si>
  <si>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</si>
  <si>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</si>
  <si>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</si>
  <si>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</si>
  <si>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</si>
  <si>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</si>
  <si>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</si>
  <si>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</si>
  <si>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</si>
  <si>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</si>
  <si>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</si>
  <si>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</si>
  <si>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</si>
  <si>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</si>
  <si>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</si>
  <si>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</si>
  <si>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</si>
  <si>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</si>
  <si>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</si>
  <si>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</si>
  <si>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</si>
  <si>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</si>
  <si>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</si>
  <si>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</si>
  <si>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</si>
  <si>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</si>
  <si>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</si>
  <si>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</si>
  <si>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</si>
  <si>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</si>
  <si>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</si>
  <si>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</si>
  <si>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</si>
  <si>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</si>
  <si>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</si>
  <si>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</si>
  <si>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</si>
  <si>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</si>
  <si>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</si>
  <si>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</si>
  <si>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</si>
  <si>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</si>
  <si>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</si>
  <si>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</si>
  <si>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</si>
  <si>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</si>
  <si>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</si>
  <si>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</si>
  <si>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</si>
  <si>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</si>
  <si>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</si>
  <si>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</si>
  <si>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</si>
  <si>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</si>
  <si>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</si>
  <si>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</si>
  <si>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</si>
  <si>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</si>
  <si>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</si>
  <si>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</si>
  <si>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</si>
  <si>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</si>
  <si>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</si>
  <si>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</si>
  <si>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</si>
  <si>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</si>
  <si>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</si>
  <si>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</si>
  <si>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</si>
  <si>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</si>
  <si>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</si>
  <si>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</si>
  <si>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</si>
  <si>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</si>
  <si>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</si>
  <si>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</si>
  <si>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</si>
  <si>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</si>
  <si>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</si>
  <si>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</si>
  <si>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</si>
  <si>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</si>
  <si>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</si>
  <si>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</si>
  <si>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</si>
  <si>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</si>
  <si>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</si>
  <si>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</si>
  <si>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</si>
  <si>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</si>
  <si>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</si>
  <si>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</si>
  <si>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</si>
  <si>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</si>
  <si>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</si>
  <si>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</si>
  <si>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</si>
  <si>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</si>
  <si>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</si>
  <si>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</si>
  <si>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</si>
  <si>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</si>
  <si>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</si>
  <si>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</si>
  <si>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</si>
  <si>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</si>
  <si>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</si>
  <si>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</si>
  <si>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</si>
  <si>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</si>
  <si>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</si>
  <si>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</si>
  <si>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</si>
  <si>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</si>
  <si>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</si>
  <si>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</si>
  <si>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</si>
  <si>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</si>
  <si>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</si>
  <si>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</si>
  <si>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</si>
  <si>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</si>
  <si>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</si>
  <si>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</si>
  <si>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</si>
  <si>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</si>
  <si>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</si>
  <si>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</si>
  <si>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</si>
  <si>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</si>
  <si>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</si>
  <si>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</si>
  <si>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</si>
  <si>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</si>
  <si>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</si>
  <si>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</si>
  <si>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</si>
  <si>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</si>
  <si>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</si>
  <si>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</si>
  <si>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</si>
  <si>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</si>
  <si>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</si>
  <si>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</si>
  <si>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</si>
  <si>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</si>
  <si>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</si>
  <si>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</si>
  <si>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</si>
  <si>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</si>
  <si>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</si>
  <si>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</si>
  <si>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</si>
  <si>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</si>
  <si>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</si>
  <si>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</si>
  <si>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</si>
  <si>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</si>
  <si>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</si>
  <si>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</si>
  <si>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</si>
  <si>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</si>
  <si>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</si>
  <si>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</si>
  <si>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</si>
  <si>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</si>
  <si>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</si>
  <si>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</si>
  <si>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</si>
  <si>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</si>
  <si>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</si>
  <si>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</si>
  <si>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</si>
  <si>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</si>
  <si>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</si>
  <si>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</si>
  <si>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</si>
  <si>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</si>
  <si>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</si>
  <si>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</si>
  <si>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</si>
  <si>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</si>
  <si>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</si>
  <si>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</si>
  <si>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</si>
  <si>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</si>
  <si>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</si>
  <si>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</si>
  <si>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</si>
  <si>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</si>
  <si>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</si>
  <si>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</si>
  <si>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</si>
  <si>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</si>
  <si>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</si>
  <si>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</si>
  <si>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</si>
  <si>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</si>
  <si>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</si>
  <si>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</si>
  <si>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</si>
  <si>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</si>
  <si>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</si>
  <si>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</si>
  <si>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</si>
  <si>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</si>
  <si>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</si>
  <si>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</si>
  <si>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</si>
  <si>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</si>
  <si>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</si>
  <si>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</si>
  <si>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</si>
  <si>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</si>
  <si>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</si>
  <si>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</si>
  <si>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</si>
  <si>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</si>
  <si>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</si>
  <si>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</si>
  <si>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</si>
  <si>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</si>
  <si>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</si>
  <si>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</si>
  <si>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</si>
  <si>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</si>
  <si>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</si>
  <si>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</si>
  <si>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</si>
  <si>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</si>
  <si>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</si>
  <si>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</si>
  <si>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</si>
  <si>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</si>
  <si>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</si>
  <si>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</si>
  <si>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</si>
  <si>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</si>
  <si>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</si>
  <si>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</si>
  <si>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</si>
  <si>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</si>
  <si>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</si>
  <si>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</si>
  <si>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</si>
  <si>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</si>
  <si>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</si>
  <si>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</si>
  <si>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</si>
  <si>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</si>
  <si>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</si>
  <si>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</si>
  <si>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</si>
  <si>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</si>
  <si>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</si>
  <si>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</si>
  <si>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</si>
  <si>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</si>
  <si>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</si>
  <si>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</si>
  <si>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</si>
  <si>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</si>
  <si>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</si>
  <si>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</si>
  <si>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</si>
  <si>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</si>
  <si>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</si>
  <si>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</si>
  <si>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</si>
  <si>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</si>
  <si>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</si>
  <si>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</si>
  <si>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</si>
  <si>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</si>
  <si>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</si>
  <si>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</si>
  <si>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</si>
  <si>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</si>
  <si>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</si>
  <si>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</si>
  <si>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</si>
  <si>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</si>
  <si>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</si>
  <si>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</si>
  <si>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</si>
  <si>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</si>
  <si>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</si>
  <si>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</si>
  <si>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</si>
  <si>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</si>
  <si>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</si>
  <si>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</si>
  <si>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</si>
  <si>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</si>
  <si>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</si>
  <si>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</si>
  <si>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</si>
  <si>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</si>
  <si>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</si>
  <si>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</si>
  <si>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</si>
  <si>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</si>
  <si>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</si>
  <si>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</si>
  <si>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</si>
  <si>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</si>
  <si>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</si>
  <si>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</si>
  <si>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</si>
  <si>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</si>
  <si>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</si>
  <si>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</si>
  <si>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</si>
  <si>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</si>
  <si>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</si>
  <si>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</si>
  <si>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</si>
  <si>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</si>
  <si>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</si>
  <si>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</si>
  <si>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</si>
  <si>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</si>
  <si>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</si>
  <si>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</si>
  <si>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</si>
  <si>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</si>
  <si>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</si>
  <si>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</si>
  <si>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</si>
  <si>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</si>
  <si>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</si>
  <si>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</si>
  <si>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</si>
  <si>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</si>
  <si>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</si>
  <si>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</si>
  <si>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</si>
  <si>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</si>
  <si>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</si>
  <si>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</si>
  <si>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</si>
  <si>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</si>
  <si>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</si>
  <si>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</si>
  <si>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</si>
  <si>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</si>
  <si>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</si>
  <si>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</si>
  <si>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</si>
  <si>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</si>
  <si>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</si>
  <si>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</si>
  <si>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</si>
  <si>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</si>
  <si>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</si>
  <si>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</si>
  <si>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</si>
  <si>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</si>
  <si>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</si>
  <si>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</si>
  <si>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</si>
  <si>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</si>
  <si>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</si>
  <si>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</si>
  <si>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</si>
  <si>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</si>
  <si>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</si>
  <si>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</si>
  <si>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</si>
  <si>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</si>
  <si>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</si>
  <si>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</si>
  <si>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</si>
  <si>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</si>
  <si>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</si>
  <si>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</si>
  <si>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</si>
  <si>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</si>
  <si>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</si>
  <si>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</si>
  <si>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</si>
  <si>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</si>
  <si>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</si>
  <si>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</si>
  <si>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</si>
  <si>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</si>
  <si>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</si>
  <si>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</si>
  <si>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</si>
  <si>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</si>
  <si>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</si>
  <si>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</si>
  <si>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</si>
  <si>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</si>
  <si>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</si>
  <si>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</si>
  <si>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</si>
  <si>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</si>
  <si>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</si>
  <si>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</si>
  <si>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</si>
  <si>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</si>
  <si>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</si>
  <si>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</si>
  <si>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</si>
  <si>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</si>
  <si>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</si>
  <si>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</si>
  <si>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</si>
  <si>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</si>
  <si>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</si>
  <si>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</si>
  <si>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</si>
  <si>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</si>
  <si>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</si>
  <si>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</si>
  <si>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</si>
  <si>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</si>
  <si>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</si>
  <si>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</si>
  <si>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</si>
  <si>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</si>
  <si>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</si>
  <si>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</si>
  <si>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</si>
  <si>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</si>
  <si>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</si>
  <si>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</si>
  <si>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</si>
  <si>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</si>
  <si>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</si>
  <si>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</si>
  <si>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</si>
  <si>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</si>
  <si>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</si>
  <si>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</si>
  <si>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</si>
  <si>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</si>
  <si>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</si>
  <si>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</si>
  <si>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</si>
  <si>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</si>
  <si>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</si>
  <si>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</si>
  <si>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</si>
  <si>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</si>
  <si>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</si>
  <si>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</si>
  <si>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</si>
  <si>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</si>
  <si>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</si>
  <si>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</si>
  <si>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</si>
  <si>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</si>
  <si>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</si>
  <si>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</si>
  <si>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</si>
  <si>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</si>
  <si>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</si>
  <si>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</si>
  <si>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</si>
  <si>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</si>
  <si>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</si>
  <si>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</si>
  <si>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</si>
  <si>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</si>
  <si>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</si>
  <si>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</si>
  <si>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</si>
  <si>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</si>
  <si>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</si>
  <si>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</si>
  <si>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</si>
  <si>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</si>
  <si>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</si>
  <si>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</si>
  <si>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</si>
  <si>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</si>
  <si>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</si>
  <si>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</si>
  <si>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</si>
  <si>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</si>
  <si>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</si>
  <si>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</si>
  <si>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</si>
  <si>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</si>
  <si>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</si>
  <si>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</si>
  <si>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</si>
  <si>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</si>
  <si>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</si>
  <si>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</si>
  <si>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</si>
  <si>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</si>
  <si>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</si>
  <si>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</si>
  <si>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</si>
  <si>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</si>
  <si>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</si>
  <si>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</si>
  <si>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</si>
  <si>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</si>
  <si>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</si>
  <si>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</si>
  <si>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</si>
  <si>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</si>
  <si>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</si>
  <si>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</si>
  <si>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</si>
  <si>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</si>
  <si>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</si>
  <si>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</si>
  <si>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</si>
  <si>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</si>
  <si>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</si>
  <si>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</si>
  <si>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</si>
  <si>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</si>
  <si>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</si>
  <si>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</si>
  <si>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</si>
  <si>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</si>
  <si>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</si>
  <si>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</si>
  <si>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</si>
  <si>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</si>
  <si>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</si>
  <si>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</si>
  <si>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</si>
  <si>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</si>
  <si>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</si>
  <si>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</si>
  <si>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</si>
  <si>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</si>
  <si>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</si>
  <si>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</si>
  <si>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</si>
  <si>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</si>
  <si>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</si>
  <si>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</si>
  <si>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</si>
  <si>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</si>
  <si>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</si>
  <si>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</si>
  <si>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</si>
  <si>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</si>
  <si>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</si>
  <si>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</si>
  <si>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</si>
  <si>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</si>
  <si>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</si>
  <si>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</si>
  <si>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</si>
  <si>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</si>
  <si>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</si>
  <si>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</si>
  <si>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</si>
  <si>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</si>
  <si>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</si>
  <si>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</si>
  <si>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</si>
  <si>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</si>
  <si>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</si>
  <si>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</si>
  <si>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</si>
  <si>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</si>
  <si>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</si>
  <si>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</si>
  <si>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</si>
  <si>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</si>
  <si>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</si>
  <si>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</si>
  <si>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</si>
  <si>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</si>
  <si>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</si>
  <si>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</si>
  <si>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</si>
  <si>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</si>
  <si>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</si>
  <si>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</si>
  <si>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</si>
  <si>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</si>
  <si>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</si>
  <si>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</si>
  <si>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</si>
  <si>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</si>
  <si>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</si>
  <si>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</si>
  <si>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</si>
  <si>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</si>
  <si>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</si>
  <si>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</si>
  <si>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</si>
  <si>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</si>
  <si>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</si>
  <si>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</si>
  <si>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</si>
  <si>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</si>
  <si>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</si>
  <si>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</si>
  <si>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</si>
  <si>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</si>
  <si>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</si>
  <si>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</si>
  <si>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</si>
  <si>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</si>
  <si>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</si>
  <si>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</si>
  <si>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</si>
  <si>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</si>
  <si>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</si>
  <si>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</si>
  <si>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</si>
  <si>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</si>
  <si>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</si>
  <si>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</si>
  <si>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</si>
  <si>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</si>
  <si>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</si>
  <si>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</si>
  <si>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</si>
  <si>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</si>
  <si>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</si>
  <si>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</si>
  <si>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</si>
  <si>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</si>
  <si>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</si>
  <si>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</si>
  <si>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</si>
  <si>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</si>
  <si>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</si>
  <si>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</si>
  <si>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</si>
  <si>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</si>
  <si>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</si>
  <si>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</si>
  <si>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</si>
  <si>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</si>
  <si>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</si>
  <si>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</si>
  <si>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</si>
  <si>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</si>
  <si>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</si>
  <si>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</si>
  <si>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</si>
  <si>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</si>
  <si>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</si>
  <si>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</si>
  <si>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</si>
  <si>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</si>
  <si>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</si>
  <si>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</si>
  <si>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</si>
  <si>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</si>
  <si>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</si>
  <si>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</si>
  <si>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</si>
  <si>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</si>
  <si>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</si>
  <si>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</si>
  <si>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</si>
  <si>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</si>
  <si>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</si>
  <si>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</si>
  <si>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</si>
  <si>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</si>
  <si>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</si>
  <si>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</si>
  <si>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</si>
  <si>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</si>
  <si>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</si>
  <si>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</si>
  <si>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</si>
  <si>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</si>
  <si>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</si>
  <si>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</si>
  <si>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</si>
  <si>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</si>
  <si>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</si>
  <si>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</si>
  <si>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</si>
  <si>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</si>
  <si>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</si>
  <si>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</si>
  <si>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</si>
  <si>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</si>
  <si>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</si>
  <si>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</si>
  <si>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</si>
  <si>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</si>
  <si>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</si>
  <si>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</si>
  <si>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</si>
  <si>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</si>
  <si>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</si>
  <si>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</si>
  <si>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</si>
  <si>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</si>
  <si>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</si>
  <si>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</si>
  <si>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</si>
  <si>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</si>
  <si>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</si>
  <si>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</si>
  <si>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</si>
  <si>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</si>
  <si>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</si>
  <si>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</si>
  <si>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</si>
  <si>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</si>
  <si>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</si>
  <si>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</si>
  <si>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</si>
  <si>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</si>
  <si>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</si>
  <si>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</si>
  <si>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</si>
  <si>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</si>
  <si>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</si>
  <si>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</si>
  <si>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</si>
  <si>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</si>
  <si>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</si>
  <si>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</si>
  <si>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</si>
  <si>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</si>
  <si>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</si>
  <si>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</si>
  <si>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</si>
  <si>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</si>
  <si>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</si>
  <si>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</si>
  <si>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</si>
  <si>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</si>
  <si>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</si>
  <si>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</si>
  <si>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</si>
  <si>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</si>
  <si>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</si>
  <si>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</si>
  <si>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</si>
  <si>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</si>
  <si>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</si>
  <si>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</si>
  <si>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</si>
  <si>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</si>
  <si>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</si>
  <si>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</si>
  <si>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</si>
  <si>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</si>
  <si>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</si>
  <si>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</si>
  <si>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</si>
  <si>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</si>
  <si>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</si>
  <si>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</si>
  <si>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</si>
  <si>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</si>
  <si>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</si>
  <si>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</si>
  <si>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</si>
  <si>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</si>
  <si>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</si>
  <si>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</si>
  <si>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</si>
  <si>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</si>
  <si>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</si>
  <si>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</si>
  <si>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</si>
  <si>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</si>
  <si>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</si>
  <si>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</si>
  <si>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</si>
  <si>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</si>
  <si>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</si>
  <si>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</si>
  <si>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</si>
  <si>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</si>
  <si>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</si>
  <si>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</si>
  <si>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</si>
  <si>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</si>
  <si>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</si>
  <si>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</si>
  <si>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</si>
  <si>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</si>
  <si>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</si>
  <si>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</si>
  <si>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</si>
  <si>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</si>
  <si>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</si>
  <si>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</si>
  <si>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</si>
  <si>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</si>
  <si>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</si>
  <si>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</si>
  <si>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</si>
  <si>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</si>
  <si>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</si>
  <si>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</si>
  <si>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</si>
  <si>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</si>
  <si>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</si>
  <si>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</si>
  <si>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</si>
  <si>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</si>
  <si>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</si>
  <si>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</si>
  <si>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</si>
  <si>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</si>
  <si>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</si>
  <si>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</si>
  <si>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</si>
  <si>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</si>
  <si>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</si>
  <si>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</si>
  <si>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</si>
  <si>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</si>
  <si>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</si>
  <si>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</si>
  <si>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</si>
  <si>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</si>
  <si>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</si>
  <si>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</si>
  <si>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</si>
  <si>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</si>
  <si>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</si>
  <si>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</si>
  <si>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</si>
  <si>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</si>
  <si>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</si>
  <si>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</si>
  <si>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</si>
  <si>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</si>
  <si>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</si>
  <si>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</si>
  <si>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</si>
  <si>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</si>
  <si>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</si>
  <si>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</si>
  <si>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</si>
  <si>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</si>
  <si>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</si>
  <si>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</si>
  <si>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</si>
  <si>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</si>
  <si>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</si>
  <si>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</si>
  <si>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</si>
  <si>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</si>
  <si>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</si>
  <si>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</si>
  <si>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</si>
  <si>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</si>
  <si>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</si>
  <si>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</si>
  <si>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</si>
  <si>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</si>
  <si>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</si>
  <si>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</si>
  <si>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</si>
  <si>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</si>
  <si>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</si>
  <si>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</si>
  <si>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</si>
  <si>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</si>
  <si>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</si>
  <si>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</si>
  <si>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</si>
  <si>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</si>
  <si>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</si>
  <si>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</si>
  <si>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</si>
  <si>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</si>
  <si>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</si>
  <si>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</si>
  <si>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</si>
  <si>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</si>
  <si>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</si>
  <si>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</si>
  <si>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</si>
  <si>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</si>
  <si>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</si>
  <si>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</si>
  <si>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</si>
  <si>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</si>
  <si>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</si>
  <si>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</si>
  <si>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</si>
  <si>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</si>
  <si>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</si>
  <si>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</si>
  <si>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</si>
  <si>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</si>
  <si>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</si>
  <si>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</si>
  <si>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</si>
  <si>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</si>
  <si>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</si>
  <si>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</si>
  <si>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</si>
  <si>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</si>
  <si>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</si>
  <si>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</si>
  <si>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</si>
  <si>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</si>
  <si>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</si>
  <si>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</si>
  <si>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</si>
  <si>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</si>
  <si>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</si>
  <si>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</si>
  <si>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</si>
  <si>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</si>
  <si>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</si>
  <si>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</si>
  <si>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</si>
  <si>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</si>
  <si>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</si>
  <si>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</si>
  <si>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</si>
  <si>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</si>
  <si>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</si>
  <si>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</si>
  <si>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</si>
  <si>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</si>
  <si>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</si>
  <si>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</si>
  <si>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</si>
  <si>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</si>
  <si>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</si>
  <si>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</si>
  <si>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</si>
  <si>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</si>
  <si>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</si>
  <si>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</si>
  <si>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</si>
  <si>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</si>
  <si>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</si>
  <si>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</si>
  <si>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</si>
  <si>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</si>
  <si>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</si>
  <si>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</si>
  <si>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</si>
  <si>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</si>
  <si>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</si>
  <si>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</si>
  <si>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</si>
  <si>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</si>
  <si>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</si>
  <si>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</si>
  <si>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</si>
  <si>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</si>
  <si>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</si>
  <si>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</si>
  <si>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</si>
  <si>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</si>
  <si>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</si>
  <si>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</si>
  <si>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</si>
  <si>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</si>
  <si>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</si>
  <si>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</si>
  <si>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</si>
  <si>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</si>
  <si>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</si>
  <si>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</si>
  <si>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</si>
  <si>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</si>
  <si>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</si>
  <si>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</si>
  <si>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</si>
  <si>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</si>
  <si>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</si>
  <si>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</si>
  <si>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</si>
  <si>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</si>
  <si>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</si>
  <si>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</si>
  <si>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</si>
  <si>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</si>
  <si>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</si>
  <si>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</si>
  <si>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</si>
  <si>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</si>
  <si>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</si>
  <si>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</si>
  <si>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</si>
  <si>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</si>
  <si>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</si>
  <si>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</si>
  <si>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</si>
  <si>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</si>
  <si>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</si>
  <si>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</si>
  <si>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</si>
  <si>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</si>
  <si>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</si>
  <si>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</si>
  <si>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</si>
  <si>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</si>
  <si>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</si>
  <si>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</si>
  <si>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</si>
  <si>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</si>
  <si>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</si>
  <si>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</si>
  <si>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</si>
  <si>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</si>
  <si>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</si>
  <si>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</si>
  <si>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</si>
  <si>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</si>
  <si>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</si>
  <si>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</si>
  <si>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</si>
  <si>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</si>
  <si>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</si>
  <si>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</si>
  <si>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</si>
  <si>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</si>
  <si>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</si>
  <si>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</si>
  <si>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</si>
  <si>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</si>
  <si>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</si>
  <si>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</si>
  <si>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</si>
  <si>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</si>
  <si>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</si>
  <si>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</si>
  <si>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</si>
  <si>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</si>
  <si>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</si>
  <si>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</si>
  <si>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</si>
  <si>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</si>
  <si>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</si>
  <si>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</si>
  <si>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</si>
  <si>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</si>
  <si>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</si>
  <si>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</si>
  <si>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</si>
  <si>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</si>
  <si>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</si>
  <si>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</si>
  <si>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</si>
  <si>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</si>
  <si>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</si>
  <si>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</si>
  <si>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</si>
  <si>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</si>
  <si>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</si>
  <si>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</si>
  <si>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</si>
  <si>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</si>
  <si>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</si>
  <si>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</si>
  <si>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</si>
  <si>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</si>
  <si>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</si>
  <si>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</si>
  <si>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</si>
  <si>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</si>
  <si>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</si>
  <si>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</si>
  <si>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</si>
  <si>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</si>
  <si>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</si>
  <si>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</si>
  <si>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</si>
  <si>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</si>
  <si>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</si>
  <si>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</si>
  <si>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</si>
  <si>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</si>
  <si>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</si>
  <si>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</si>
  <si>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</si>
  <si>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</si>
  <si>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</si>
  <si>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</si>
  <si>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</si>
  <si>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</si>
  <si>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</si>
  <si>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</si>
  <si>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</si>
  <si>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</si>
  <si>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</si>
  <si>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</si>
  <si>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</si>
  <si>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</si>
  <si>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</si>
  <si>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</si>
  <si>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</si>
  <si>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</si>
  <si>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</si>
  <si>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</si>
  <si>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</si>
  <si>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</si>
  <si>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</si>
  <si>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</si>
  <si>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</si>
  <si>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</si>
  <si>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</si>
  <si>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</si>
  <si>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</si>
  <si>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</si>
  <si>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</si>
  <si>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</si>
  <si>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</si>
  <si>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</si>
  <si>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</si>
  <si>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</si>
  <si>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</si>
  <si>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</si>
  <si>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</si>
  <si>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</si>
  <si>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</si>
  <si>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</si>
  <si>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</si>
  <si>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</si>
  <si>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</si>
  <si>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</si>
  <si>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</si>
  <si>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</si>
  <si>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</si>
  <si>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</si>
  <si>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</si>
  <si>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</si>
  <si>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</si>
  <si>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</si>
  <si>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</si>
  <si>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</si>
  <si>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</si>
  <si>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</si>
  <si>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</si>
  <si>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</si>
  <si>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</si>
  <si>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</si>
  <si>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</si>
  <si>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</si>
  <si>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</si>
  <si>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</si>
  <si>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</si>
  <si>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</si>
  <si>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</si>
  <si>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</si>
  <si>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</si>
  <si>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</si>
  <si>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</si>
  <si>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</si>
  <si>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</si>
  <si>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</si>
  <si>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</si>
  <si>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</si>
  <si>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</si>
  <si>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</si>
  <si>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</si>
  <si>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</si>
  <si>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</si>
  <si>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</si>
  <si>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</si>
  <si>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</si>
  <si>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</si>
  <si>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</si>
  <si>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</si>
  <si>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</si>
  <si>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</si>
  <si>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</si>
  <si>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</si>
  <si>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</si>
  <si>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</si>
  <si>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</si>
  <si>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</si>
  <si>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</si>
  <si>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</si>
  <si>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</si>
  <si>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</si>
  <si>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</si>
  <si>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</si>
  <si>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</si>
  <si>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</si>
  <si>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</si>
  <si>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</si>
  <si>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</si>
  <si>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</si>
  <si>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</si>
  <si>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</si>
  <si>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</si>
  <si>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</si>
  <si>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</si>
  <si>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</si>
  <si>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</si>
  <si>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</si>
  <si>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</si>
  <si>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</si>
  <si>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</si>
  <si>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</si>
  <si>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</si>
  <si>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</si>
  <si>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</si>
  <si>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</si>
  <si>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</si>
  <si>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</si>
  <si>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</si>
  <si>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</si>
  <si>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</si>
  <si>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</si>
  <si>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</si>
  <si>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</si>
  <si>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</si>
  <si>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</si>
  <si>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</si>
  <si>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</si>
  <si>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</si>
  <si>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</si>
  <si>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</si>
  <si>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</si>
  <si>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</si>
  <si>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</si>
  <si>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</si>
  <si>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</si>
  <si>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</si>
  <si>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</si>
  <si>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</si>
  <si>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</si>
  <si>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</si>
  <si>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</si>
  <si>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</si>
  <si>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</si>
  <si>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</si>
  <si>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</si>
  <si>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</si>
  <si>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</si>
  <si>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</si>
  <si>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</si>
  <si>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</si>
  <si>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</si>
  <si>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</si>
  <si>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</si>
  <si>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</si>
  <si>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</si>
  <si>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</si>
  <si>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</si>
  <si>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</si>
  <si>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</si>
  <si>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</si>
  <si>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</si>
  <si>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</si>
  <si>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</si>
  <si>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</si>
  <si>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</si>
  <si>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</si>
  <si>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</si>
  <si>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</si>
  <si>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</si>
  <si>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</si>
  <si>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</si>
  <si>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</si>
  <si>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</si>
  <si>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</si>
  <si>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</si>
  <si>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</si>
  <si>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</si>
  <si>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</si>
  <si>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</si>
  <si>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</si>
  <si>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</si>
  <si>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</si>
  <si>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</si>
  <si>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</si>
  <si>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</si>
  <si>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</si>
  <si>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</si>
  <si>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</si>
  <si>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</si>
  <si>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</si>
  <si>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</si>
  <si>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</si>
  <si>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</si>
  <si>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</si>
  <si>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</si>
  <si>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</si>
  <si>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</si>
  <si>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</si>
  <si>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</si>
  <si>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</si>
  <si>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</si>
  <si>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</si>
  <si>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</si>
  <si>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</si>
  <si>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</si>
  <si>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</si>
  <si>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</si>
  <si>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</si>
  <si>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</si>
  <si>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</si>
  <si>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</si>
  <si>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</si>
  <si>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</si>
  <si>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</si>
  <si>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</si>
  <si>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</si>
  <si>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</si>
  <si>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</si>
  <si>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</si>
  <si>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</si>
  <si>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</si>
  <si>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</si>
  <si>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</si>
  <si>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</si>
  <si>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</si>
  <si>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</si>
  <si>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</si>
  <si>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</si>
  <si>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</si>
  <si>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</si>
  <si>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</si>
  <si>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</si>
  <si>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</si>
  <si>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</si>
  <si>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</si>
  <si>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</si>
  <si>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</si>
  <si>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</si>
  <si>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</si>
  <si>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</si>
  <si>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</si>
  <si>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</si>
  <si>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</si>
  <si>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</si>
  <si>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</si>
  <si>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</si>
  <si>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</si>
  <si>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</si>
  <si>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</si>
  <si>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</si>
  <si>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</si>
  <si>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</si>
  <si>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</si>
  <si>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</si>
  <si>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</si>
  <si>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</si>
  <si>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</si>
  <si>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</si>
  <si>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</si>
  <si>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</si>
  <si>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</si>
  <si>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</si>
  <si>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</si>
  <si>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</si>
  <si>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</si>
  <si>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</si>
  <si>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</si>
  <si>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</si>
  <si>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</si>
  <si>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</si>
  <si>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</si>
  <si>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</si>
  <si>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</si>
  <si>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</si>
  <si>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</si>
  <si>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</si>
  <si>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</si>
  <si>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</si>
  <si>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</si>
  <si>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</si>
  <si>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</si>
  <si>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</si>
  <si>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</si>
  <si>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</si>
  <si>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</si>
  <si>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</si>
  <si>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</si>
  <si>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</si>
  <si>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</si>
  <si>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</si>
  <si>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</si>
  <si>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</si>
  <si>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</si>
  <si>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</si>
  <si>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</si>
  <si>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</si>
  <si>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</si>
  <si>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</si>
  <si>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</si>
  <si>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</si>
  <si>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</si>
  <si>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</si>
  <si>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</si>
  <si>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</si>
  <si>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</si>
  <si>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</si>
  <si>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</si>
  <si>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</si>
  <si>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</si>
  <si>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</si>
  <si>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</si>
  <si>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</si>
  <si>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</si>
  <si>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</si>
  <si>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</si>
  <si>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</si>
  <si>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</si>
  <si>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</si>
  <si>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</si>
  <si>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</si>
  <si>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</si>
  <si>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</si>
  <si>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</si>
  <si>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</si>
  <si>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</si>
  <si>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</si>
  <si>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</si>
  <si>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</si>
  <si>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</si>
  <si>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</si>
  <si>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</si>
  <si>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</si>
  <si>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</si>
  <si>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</si>
  <si>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</si>
  <si>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</si>
  <si>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</si>
  <si>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</si>
  <si>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</si>
  <si>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</si>
  <si>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</si>
  <si>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</si>
  <si>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</si>
  <si>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</si>
  <si>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</si>
  <si>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</si>
  <si>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</si>
  <si>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</si>
  <si>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</si>
  <si>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</si>
  <si>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</si>
  <si>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</si>
  <si>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</si>
  <si>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</si>
  <si>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</si>
  <si>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</si>
  <si>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</si>
  <si>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</si>
  <si>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</si>
  <si>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</si>
  <si>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</si>
  <si>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</si>
  <si>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</si>
  <si>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</si>
  <si>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</si>
  <si>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</si>
  <si>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</si>
  <si>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</si>
  <si>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</si>
  <si>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</si>
  <si>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</si>
  <si>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</si>
  <si>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</si>
  <si>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</si>
  <si>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</si>
  <si>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</si>
  <si>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</si>
  <si>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</si>
  <si>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</si>
  <si>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</si>
  <si>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</si>
  <si>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</si>
  <si>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</si>
  <si>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</si>
  <si>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</si>
  <si>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</si>
  <si>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</si>
  <si>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</si>
  <si>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</si>
  <si>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</si>
  <si>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</si>
  <si>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</si>
  <si>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</si>
  <si>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</si>
  <si>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</si>
  <si>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</si>
  <si>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</si>
  <si>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</si>
  <si>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</si>
  <si>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</si>
  <si>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</si>
  <si>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</si>
  <si>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</si>
  <si>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</si>
  <si>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</si>
  <si>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</si>
  <si>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</si>
  <si>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</si>
  <si>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</si>
  <si>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</si>
  <si>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</si>
  <si>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</si>
  <si>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</si>
  <si>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</si>
  <si>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</si>
  <si>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</si>
  <si>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</si>
  <si>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</si>
  <si>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</si>
  <si>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</si>
  <si>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</si>
  <si>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</si>
  <si>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</si>
  <si>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</si>
  <si>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</si>
  <si>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</si>
  <si>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</si>
  <si>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</si>
  <si>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</si>
  <si>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</si>
  <si>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</si>
  <si>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</si>
  <si>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</si>
  <si>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</si>
  <si>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</si>
  <si>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</si>
  <si>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</si>
  <si>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</si>
  <si>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</si>
  <si>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</si>
  <si>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</si>
  <si>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</si>
  <si>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</si>
  <si>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</si>
  <si>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</si>
  <si>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</si>
  <si>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</si>
  <si>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</si>
  <si>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</si>
  <si>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</si>
  <si>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</si>
  <si>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</si>
  <si>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</si>
  <si>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</si>
  <si>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</si>
  <si>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</si>
  <si>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</si>
  <si>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</si>
  <si>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</si>
  <si>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</si>
  <si>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</si>
  <si>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</si>
  <si>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</si>
  <si>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</si>
  <si>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</si>
  <si>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</si>
  <si>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</si>
  <si>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</si>
  <si>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</si>
  <si>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</si>
  <si>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</si>
  <si>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</si>
  <si>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</si>
  <si>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</si>
  <si>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</si>
  <si>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</si>
  <si>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</si>
  <si>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</si>
  <si>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</si>
  <si>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</si>
  <si>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</si>
  <si>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</si>
  <si>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</si>
  <si>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</si>
  <si>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</si>
  <si>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</si>
  <si>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</si>
  <si>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</si>
  <si>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</si>
  <si>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</si>
  <si>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</si>
  <si>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</si>
  <si>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</si>
  <si>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</si>
  <si>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</si>
  <si>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</si>
  <si>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</si>
  <si>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</si>
  <si>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</si>
  <si>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</si>
  <si>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</si>
  <si>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</si>
  <si>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</si>
  <si>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</si>
  <si>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</si>
  <si>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</si>
  <si>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</si>
  <si>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</si>
  <si>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</si>
  <si>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</si>
  <si>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</si>
  <si>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</si>
  <si>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</si>
  <si>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</si>
  <si>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</si>
  <si>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</si>
  <si>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</si>
  <si>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</si>
  <si>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</si>
  <si>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</si>
  <si>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</si>
  <si>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</si>
  <si>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</si>
  <si>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</si>
  <si>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</si>
  <si>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</si>
  <si>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</si>
  <si>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</si>
  <si>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</si>
  <si>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</si>
  <si>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</si>
  <si>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</si>
  <si>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</si>
  <si>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</si>
  <si>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</si>
  <si>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</si>
  <si>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</si>
  <si>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</si>
  <si>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</si>
  <si>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</si>
  <si>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</si>
  <si>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</si>
  <si>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</si>
  <si>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</si>
  <si>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</si>
  <si>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</si>
  <si>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</si>
  <si>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</si>
  <si>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</si>
  <si>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</si>
  <si>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</si>
  <si>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</si>
  <si>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</si>
  <si>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</si>
  <si>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</si>
  <si>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</si>
  <si>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</si>
  <si>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</si>
  <si>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</si>
  <si>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</si>
  <si>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</si>
  <si>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</si>
  <si>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</si>
  <si>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</si>
  <si>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</si>
  <si>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</si>
  <si>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</si>
  <si>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</si>
  <si>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</si>
  <si>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</si>
  <si>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</si>
  <si>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</si>
  <si>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</si>
  <si>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</si>
  <si>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</si>
  <si>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</si>
  <si>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</si>
  <si>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</si>
  <si>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</si>
  <si>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</si>
  <si>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</si>
  <si>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</si>
  <si>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</si>
  <si>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</si>
  <si>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</si>
  <si>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</si>
  <si>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</si>
  <si>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</si>
  <si>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</si>
  <si>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</si>
  <si>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</si>
  <si>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</si>
  <si>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</si>
  <si>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</si>
  <si>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</si>
  <si>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</si>
  <si>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</si>
  <si>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</si>
  <si>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</si>
  <si>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</si>
  <si>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</si>
  <si>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</si>
  <si>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</si>
  <si>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</si>
  <si>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</si>
  <si>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</si>
  <si>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</si>
  <si>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</si>
  <si>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</si>
  <si>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</si>
  <si>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</si>
  <si>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</si>
  <si>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</si>
  <si>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</si>
  <si>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</si>
  <si>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</si>
  <si>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</si>
  <si>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</si>
  <si>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</si>
  <si>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</si>
  <si>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</si>
  <si>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</si>
  <si>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</si>
  <si>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</si>
  <si>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</si>
  <si>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</si>
  <si>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</si>
  <si>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</si>
  <si>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</si>
  <si>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</si>
  <si>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</si>
  <si>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</si>
  <si>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</si>
  <si>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</si>
  <si>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</si>
  <si>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</si>
  <si>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</si>
  <si>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</si>
  <si>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</si>
  <si>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</si>
  <si>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</si>
  <si>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</si>
  <si>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</si>
  <si>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</si>
  <si>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</si>
  <si>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</si>
  <si>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</si>
  <si>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</si>
  <si>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</si>
  <si>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</si>
  <si>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</si>
  <si>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</si>
  <si>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</si>
  <si>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</si>
  <si>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</si>
  <si>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</si>
  <si>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</si>
  <si>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</si>
  <si>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</si>
  <si>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</si>
  <si>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</si>
  <si>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</si>
  <si>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</si>
  <si>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</si>
  <si>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</si>
  <si>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</si>
  <si>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</si>
  <si>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</si>
  <si>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</si>
  <si>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</si>
  <si>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</si>
  <si>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</si>
  <si>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</si>
  <si>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</si>
  <si>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</si>
  <si>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</si>
  <si>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</si>
  <si>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</si>
  <si>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</si>
  <si>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</si>
  <si>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</si>
  <si>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</si>
  <si>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</si>
  <si>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</si>
  <si>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</si>
  <si>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</si>
  <si>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</si>
  <si>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</si>
  <si>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</si>
  <si>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</si>
  <si>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</si>
  <si>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</si>
  <si>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</si>
  <si>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</si>
  <si>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</si>
  <si>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</si>
  <si>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</si>
  <si>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</si>
  <si>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</si>
  <si>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</si>
  <si>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</si>
  <si>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</si>
  <si>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</si>
  <si>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</si>
  <si>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</si>
  <si>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</si>
  <si>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</si>
  <si>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</si>
  <si>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</si>
  <si>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</si>
  <si>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</si>
  <si>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</si>
  <si>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</si>
  <si>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</si>
  <si>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</si>
  <si>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</si>
  <si>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</si>
  <si>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</si>
  <si>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</si>
  <si>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</si>
  <si>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</si>
  <si>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</si>
  <si>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</si>
  <si>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</si>
  <si>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</si>
  <si>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</si>
  <si>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</si>
  <si>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</si>
  <si>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</si>
  <si>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</si>
  <si>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</si>
  <si>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</si>
  <si>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</si>
  <si>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</si>
  <si>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</si>
  <si>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</si>
  <si>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</si>
  <si>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</si>
  <si>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</si>
  <si>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</si>
  <si>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</si>
  <si>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</si>
  <si>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</si>
  <si>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</si>
  <si>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</si>
  <si>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</si>
  <si>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</si>
  <si>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</si>
  <si>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</si>
  <si>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</si>
  <si>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</si>
  <si>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</si>
  <si>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</si>
  <si>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</si>
  <si>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</si>
  <si>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</si>
  <si>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</si>
  <si>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</si>
  <si>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</si>
  <si>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</si>
  <si>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</si>
  <si>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</si>
  <si>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</si>
  <si>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</si>
  <si>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</si>
  <si>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</si>
  <si>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</si>
  <si>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</si>
  <si>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</si>
  <si>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</si>
  <si>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</si>
  <si>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</si>
  <si>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</si>
  <si>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</si>
  <si>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</si>
  <si>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</si>
  <si>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</si>
  <si>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</si>
  <si>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</si>
  <si>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</si>
  <si>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</si>
  <si>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</si>
  <si>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</si>
  <si>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</si>
  <si>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</si>
  <si>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</si>
  <si>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</si>
  <si>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</si>
  <si>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</si>
  <si>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</si>
  <si>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</si>
  <si>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</si>
  <si>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</si>
  <si>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</si>
  <si>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</si>
  <si>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</si>
  <si>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</si>
  <si>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</si>
  <si>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</si>
  <si>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</si>
  <si>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</si>
  <si>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</si>
  <si>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</si>
  <si>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</si>
  <si>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</si>
  <si>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</si>
  <si>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</si>
  <si>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</si>
  <si>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</si>
  <si>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</si>
  <si>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</si>
  <si>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</si>
  <si>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</si>
  <si>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</si>
  <si>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</si>
  <si>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</si>
  <si>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</si>
  <si>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</si>
  <si>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</si>
  <si>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</si>
  <si>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</si>
  <si>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</si>
  <si>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</si>
  <si>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</si>
  <si>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</si>
  <si>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</si>
  <si>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</si>
  <si>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</si>
  <si>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</si>
  <si>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</si>
  <si>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</si>
  <si>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</si>
  <si>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</si>
  <si>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</si>
  <si>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</si>
  <si>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</si>
  <si>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</si>
  <si>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</si>
  <si>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</si>
  <si>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</si>
  <si>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</si>
  <si>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</si>
  <si>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</si>
  <si>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</si>
  <si>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</si>
  <si>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</si>
  <si>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</si>
  <si>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</si>
  <si>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</si>
  <si>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</si>
  <si>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</si>
  <si>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</si>
  <si>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</si>
  <si>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</si>
  <si>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</si>
  <si>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</si>
  <si>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</si>
  <si>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</si>
  <si>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</si>
  <si>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</si>
  <si>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</si>
  <si>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</si>
  <si>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</si>
  <si>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</si>
  <si>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</si>
  <si>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</si>
  <si>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</si>
  <si>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</si>
  <si>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</si>
  <si>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</si>
  <si>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</si>
  <si>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</si>
  <si>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</si>
  <si>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</si>
  <si>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</si>
  <si>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</si>
  <si>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</si>
  <si>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</si>
  <si>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</si>
  <si>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</si>
  <si>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</si>
  <si>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</si>
  <si>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</si>
  <si>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</si>
  <si>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</si>
  <si>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</si>
  <si>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</si>
  <si>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</si>
  <si>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</si>
  <si>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</si>
  <si>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</si>
  <si>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</si>
  <si>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</si>
  <si>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</si>
  <si>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</si>
  <si>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</si>
  <si>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</si>
  <si>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</si>
  <si>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</si>
  <si>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</si>
  <si>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</si>
  <si>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</si>
  <si>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</si>
  <si>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</si>
  <si>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</si>
  <si>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</si>
  <si>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</si>
  <si>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</si>
  <si>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</si>
  <si>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</si>
  <si>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</si>
  <si>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</si>
  <si>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</si>
  <si>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</si>
  <si>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</si>
  <si>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</si>
  <si>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</si>
  <si>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</si>
  <si>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</si>
  <si>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</si>
  <si>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</si>
  <si>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</si>
  <si>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</si>
  <si>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</si>
  <si>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</si>
  <si>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</si>
  <si>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</si>
  <si>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</si>
  <si>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</si>
  <si>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</si>
  <si>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</si>
  <si>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</si>
  <si>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</si>
  <si>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</si>
  <si>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</si>
  <si>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</si>
  <si>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</si>
  <si>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</si>
  <si>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</si>
  <si>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</si>
  <si>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</si>
  <si>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</si>
  <si>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</si>
  <si>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</si>
  <si>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</si>
  <si>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</si>
  <si>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</si>
  <si>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</si>
  <si>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</si>
  <si>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</si>
  <si>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</si>
  <si>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</si>
  <si>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</si>
  <si>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</si>
  <si>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</si>
  <si>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</si>
  <si>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</si>
  <si>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</si>
  <si>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</si>
  <si>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</si>
  <si>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</si>
  <si>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</si>
  <si>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</si>
  <si>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</si>
  <si>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</si>
  <si>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</si>
  <si>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</si>
  <si>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</si>
  <si>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</si>
  <si>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</si>
  <si>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</si>
  <si>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</si>
  <si>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</si>
  <si>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</si>
  <si>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</si>
  <si>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</si>
  <si>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</si>
  <si>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</si>
  <si>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</si>
  <si>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</si>
  <si>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</si>
  <si>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</si>
  <si>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</si>
  <si>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</si>
  <si>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</si>
  <si>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</si>
  <si>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</si>
  <si>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</si>
  <si>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</si>
  <si>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</si>
  <si>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</si>
  <si>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</si>
  <si>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</si>
  <si>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</si>
  <si>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</si>
  <si>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</si>
  <si>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</si>
  <si>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</si>
  <si>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</si>
  <si>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</si>
  <si>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</si>
  <si>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</si>
  <si>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</si>
  <si>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</si>
  <si>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</si>
  <si>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</si>
  <si>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</si>
  <si>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</si>
  <si>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</si>
  <si>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</si>
  <si>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</si>
  <si>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</si>
  <si>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</si>
  <si>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</si>
  <si>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</si>
  <si>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</si>
  <si>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</si>
  <si>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</si>
  <si>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</si>
  <si>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</si>
  <si>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</si>
  <si>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</si>
  <si>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</si>
  <si>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</si>
  <si>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</si>
  <si>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</si>
  <si>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</si>
  <si>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</si>
  <si>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</si>
  <si>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</si>
  <si>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</si>
  <si>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</si>
  <si>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</si>
  <si>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</si>
  <si>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</si>
  <si>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</si>
  <si>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</si>
  <si>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</si>
  <si>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</si>
  <si>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</si>
  <si>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</si>
  <si>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</si>
  <si>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</si>
  <si>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</si>
  <si>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</si>
  <si>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</si>
  <si>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</si>
  <si>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</si>
  <si>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</si>
  <si>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</si>
  <si>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</si>
  <si>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</si>
  <si>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</si>
  <si>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</si>
  <si>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</si>
  <si>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</si>
  <si>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</si>
  <si>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</si>
  <si>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</si>
  <si>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</si>
  <si>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</si>
  <si>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</si>
  <si>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</si>
  <si>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</si>
  <si>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</si>
  <si>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</si>
  <si>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</si>
  <si>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</si>
  <si>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</si>
  <si>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</si>
  <si>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</si>
  <si>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</si>
  <si>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</si>
  <si>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</si>
  <si>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</si>
  <si>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</si>
  <si>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</si>
  <si>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</si>
  <si>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</si>
  <si>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</si>
  <si>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</si>
  <si>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</si>
  <si>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</si>
  <si>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</si>
  <si>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</si>
  <si>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</si>
  <si>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</si>
  <si>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</si>
  <si>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</si>
  <si>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</si>
  <si>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</si>
  <si>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</si>
  <si>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</si>
  <si>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</si>
  <si>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</si>
  <si>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</si>
  <si>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</si>
  <si>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</si>
  <si>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</si>
  <si>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</si>
  <si>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</si>
  <si>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</si>
  <si>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</si>
  <si>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</si>
  <si>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</si>
  <si>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</si>
  <si>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</si>
  <si>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</si>
  <si>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</si>
  <si>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</si>
  <si>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</si>
  <si>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</si>
  <si>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</si>
  <si>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</si>
  <si>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</si>
  <si>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</si>
  <si>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</si>
  <si>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</si>
  <si>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</si>
  <si>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</si>
  <si>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</si>
  <si>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</si>
  <si>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</si>
  <si>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</si>
  <si>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</si>
  <si>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</si>
  <si>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</si>
  <si>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</si>
  <si>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</si>
  <si>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</si>
  <si>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</si>
  <si>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</si>
  <si>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</si>
  <si>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</si>
  <si>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</si>
  <si>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</si>
  <si>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</si>
  <si>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</si>
  <si>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</si>
  <si>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</si>
  <si>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</si>
  <si>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</si>
  <si>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</si>
  <si>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</si>
  <si>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</si>
  <si>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</si>
  <si>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</si>
  <si>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</si>
  <si>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</si>
  <si>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</si>
  <si>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</si>
  <si>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</si>
  <si>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</si>
  <si>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</si>
  <si>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</si>
  <si>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</si>
  <si>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</si>
  <si>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</si>
  <si>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</si>
  <si>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</si>
  <si>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</si>
  <si>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</si>
  <si>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</si>
  <si>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</si>
  <si>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</si>
  <si>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</si>
  <si>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</si>
  <si>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</si>
  <si>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</si>
  <si>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</si>
  <si>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</si>
  <si>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</si>
  <si>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</si>
  <si>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</si>
  <si>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</si>
  <si>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</si>
  <si>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</si>
  <si>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</si>
  <si>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</si>
  <si>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</si>
  <si>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</si>
  <si>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</si>
  <si>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</si>
  <si>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</si>
  <si>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</si>
  <si>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</si>
  <si>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</si>
  <si>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</si>
  <si>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</si>
  <si>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</si>
  <si>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</si>
  <si>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</si>
  <si>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</si>
  <si>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</si>
  <si>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</si>
  <si>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</si>
  <si>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</si>
  <si>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</si>
  <si>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</si>
  <si>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</si>
  <si>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</si>
  <si>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</si>
  <si>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</si>
  <si>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</si>
  <si>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</si>
  <si>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</si>
  <si>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</si>
  <si>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</si>
  <si>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</si>
  <si>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</si>
  <si>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</si>
  <si>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</si>
  <si>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</si>
  <si>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</si>
  <si>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</si>
  <si>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</si>
  <si>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</si>
  <si>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</si>
  <si>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</si>
  <si>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</si>
  <si>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</si>
  <si>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</si>
  <si>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</si>
  <si>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</si>
  <si>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</si>
  <si>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</si>
  <si>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</si>
  <si>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</si>
  <si>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</si>
  <si>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</si>
  <si>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</si>
  <si>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</si>
  <si>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</si>
  <si>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</si>
  <si>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</si>
  <si>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</si>
  <si>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</si>
  <si>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</si>
  <si>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</si>
  <si>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</si>
  <si>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</si>
  <si>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</si>
  <si>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</si>
  <si>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</si>
  <si>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</si>
  <si>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</si>
  <si>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</si>
  <si>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</si>
  <si>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</si>
  <si>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</si>
  <si>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</si>
  <si>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</si>
  <si>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</si>
  <si>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</si>
  <si>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</si>
  <si>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</si>
  <si>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</si>
  <si>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</si>
  <si>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</si>
  <si>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</si>
  <si>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</si>
  <si>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</si>
  <si>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</si>
  <si>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</si>
  <si>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</si>
  <si>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</si>
  <si>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</si>
  <si>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</si>
  <si>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</si>
  <si>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</si>
  <si>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</si>
  <si>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</si>
  <si>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</si>
  <si>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</si>
  <si>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</si>
  <si>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</si>
  <si>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</si>
  <si>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</si>
  <si>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</si>
  <si>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</si>
  <si>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</si>
  <si>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</si>
  <si>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</si>
  <si>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</si>
  <si>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</si>
  <si>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</si>
  <si>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</si>
  <si>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</si>
  <si>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</si>
  <si>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</si>
  <si>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</si>
  <si>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</si>
  <si>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</si>
  <si>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</si>
  <si>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</si>
  <si>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</si>
  <si>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</si>
  <si>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</si>
  <si>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</si>
  <si>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</si>
  <si>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</si>
  <si>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</si>
  <si>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</si>
  <si>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</si>
  <si>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</si>
  <si>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</si>
  <si>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</si>
  <si>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</si>
  <si>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</si>
  <si>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</si>
  <si>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</si>
  <si>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</si>
  <si>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</si>
  <si>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</si>
  <si>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</si>
  <si>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</si>
  <si>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</si>
  <si>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</si>
  <si>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</si>
  <si>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</si>
  <si>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</si>
  <si>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</si>
  <si>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</si>
  <si>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</si>
  <si>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</si>
  <si>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</si>
  <si>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</si>
  <si>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</si>
  <si>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</si>
  <si>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</si>
  <si>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</si>
  <si>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</si>
  <si>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</si>
  <si>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</si>
  <si>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</si>
  <si>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</si>
  <si>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</si>
  <si>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</si>
  <si>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</si>
  <si>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</si>
  <si>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</si>
  <si>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</si>
  <si>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</si>
  <si>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</si>
  <si>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</si>
  <si>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</si>
  <si>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</si>
  <si>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</si>
  <si>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</si>
  <si>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</si>
  <si>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</si>
  <si>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</si>
  <si>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</si>
  <si>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</si>
  <si>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</si>
  <si>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</si>
  <si>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</si>
  <si>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</si>
  <si>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</si>
  <si>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</si>
  <si>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</si>
  <si>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</si>
  <si>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</si>
  <si>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</si>
  <si>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</si>
  <si>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</si>
  <si>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</si>
  <si>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</si>
  <si>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</si>
  <si>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</si>
  <si>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</si>
  <si>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</si>
  <si>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</si>
  <si>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</si>
  <si>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</si>
  <si>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</si>
  <si>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</si>
  <si>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</si>
  <si>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</si>
  <si>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</si>
  <si>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</si>
  <si>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</si>
  <si>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</si>
  <si>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</si>
  <si>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</si>
  <si>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</si>
  <si>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</si>
  <si>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</si>
  <si>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</si>
  <si>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</si>
  <si>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</si>
  <si>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</si>
  <si>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</si>
  <si>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</si>
  <si>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</si>
  <si>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</si>
  <si>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</si>
  <si>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</si>
  <si>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</si>
  <si>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</si>
  <si>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</si>
  <si>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</si>
  <si>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</si>
  <si>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</si>
  <si>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</si>
  <si>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</si>
  <si>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</si>
  <si>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</si>
  <si>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</si>
  <si>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</si>
  <si>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</si>
  <si>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</si>
  <si>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</si>
  <si>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</si>
  <si>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</si>
  <si>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</si>
  <si>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</si>
  <si>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</si>
  <si>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</si>
  <si>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</si>
  <si>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</si>
  <si>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</si>
  <si>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</si>
  <si>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</si>
  <si>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</si>
  <si>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</si>
  <si>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</si>
  <si>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</si>
  <si>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</si>
  <si>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</si>
  <si>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</si>
  <si>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</si>
  <si>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</si>
  <si>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</si>
  <si>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</si>
  <si>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</si>
  <si>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</si>
  <si>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</si>
  <si>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</si>
  <si>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</si>
  <si>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</si>
  <si>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</si>
  <si>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</si>
  <si>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</si>
  <si>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</si>
  <si>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</si>
  <si>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</si>
  <si>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</si>
  <si>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</si>
  <si>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</si>
  <si>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</si>
  <si>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</si>
  <si>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</si>
  <si>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</si>
  <si>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</si>
  <si>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</si>
  <si>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</si>
  <si>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</si>
  <si>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</si>
  <si>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</si>
  <si>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</si>
  <si>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</si>
  <si>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</si>
  <si>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</si>
  <si>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</si>
  <si>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</si>
  <si>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</si>
  <si>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</si>
  <si>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</si>
  <si>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</si>
  <si>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</si>
  <si>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</si>
  <si>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</si>
  <si>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</si>
  <si>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</si>
  <si>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</si>
  <si>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</si>
  <si>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</si>
  <si>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</si>
  <si>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</si>
  <si>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</si>
  <si>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</si>
  <si>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</si>
  <si>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</si>
  <si>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</si>
  <si>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</si>
  <si>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</si>
  <si>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</si>
  <si>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</si>
  <si>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</si>
  <si>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</si>
  <si>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</si>
  <si>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</si>
  <si>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</si>
  <si>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</si>
  <si>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</si>
  <si>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</si>
  <si>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</si>
  <si>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</si>
  <si>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</si>
  <si>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</si>
  <si>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</si>
  <si>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</si>
  <si>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</si>
  <si>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</si>
  <si>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</si>
  <si>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</si>
  <si>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</si>
  <si>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</si>
  <si>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</si>
  <si>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</si>
  <si>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</si>
  <si>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</si>
  <si>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</si>
  <si>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</si>
  <si>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</si>
  <si>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</si>
  <si>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</si>
  <si>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</si>
  <si>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</si>
  <si>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</si>
  <si>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</si>
  <si>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</si>
  <si>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</si>
  <si>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</si>
  <si>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</si>
  <si>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</si>
  <si>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</si>
  <si>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</si>
  <si>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</si>
  <si>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</si>
  <si>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</si>
  <si>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</si>
  <si>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</si>
  <si>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</si>
  <si>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</si>
  <si>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</si>
  <si>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</si>
  <si>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</si>
  <si>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</si>
  <si>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</si>
  <si>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</si>
  <si>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</si>
  <si>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</si>
  <si>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</si>
  <si>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</si>
  <si>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</si>
  <si>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</si>
  <si>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</si>
  <si>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</si>
  <si>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</si>
  <si>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</si>
  <si>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</si>
  <si>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</si>
  <si>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</si>
  <si>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</si>
  <si>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</si>
  <si>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</si>
  <si>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</si>
  <si>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</si>
  <si>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</si>
  <si>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</si>
  <si>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</si>
  <si>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</si>
  <si>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</si>
  <si>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</si>
  <si>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</si>
  <si>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</si>
  <si>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</si>
  <si>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</si>
  <si>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</si>
  <si>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</si>
  <si>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</si>
  <si>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</si>
  <si>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</si>
  <si>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</si>
  <si>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</si>
  <si>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</si>
  <si>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</si>
  <si>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</si>
  <si>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</si>
  <si>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</si>
  <si>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</si>
  <si>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</si>
  <si>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</si>
  <si>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</si>
  <si>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</si>
  <si>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</si>
  <si>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</si>
  <si>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</si>
  <si>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</si>
  <si>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</si>
  <si>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</si>
  <si>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</si>
  <si>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</si>
  <si>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</si>
  <si>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</si>
  <si>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</si>
  <si>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</si>
  <si>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</si>
  <si>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</si>
  <si>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</si>
  <si>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</si>
  <si>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</si>
  <si>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</si>
  <si>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</si>
  <si>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</si>
  <si>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</si>
  <si>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</si>
  <si>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</si>
  <si>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</si>
  <si>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</si>
  <si>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</si>
  <si>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</si>
  <si>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</si>
  <si>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</si>
  <si>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</si>
  <si>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</si>
  <si>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</si>
  <si>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</si>
  <si>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</si>
  <si>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</si>
  <si>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</si>
  <si>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</si>
  <si>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</si>
  <si>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</si>
  <si>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</si>
  <si>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</si>
  <si>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</si>
  <si>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</si>
  <si>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</si>
  <si>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</si>
  <si>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</si>
  <si>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</si>
  <si>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</si>
  <si>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</si>
  <si>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</si>
  <si>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</si>
  <si>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</si>
  <si>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</si>
  <si>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</si>
  <si>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</si>
  <si>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</si>
  <si>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</si>
  <si>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</si>
  <si>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</si>
  <si>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</si>
  <si>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</si>
  <si>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</si>
  <si>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</si>
  <si>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</si>
  <si>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</si>
  <si>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</si>
  <si>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</si>
  <si>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</si>
  <si>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</si>
  <si>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</si>
  <si>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</si>
  <si>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</si>
  <si>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</si>
  <si>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</si>
  <si>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</si>
  <si>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</si>
  <si>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</si>
  <si>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</si>
  <si>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</si>
  <si>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</si>
  <si>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</si>
  <si>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</si>
  <si>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</si>
  <si>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</si>
  <si>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</si>
  <si>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</si>
  <si>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</si>
  <si>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</si>
  <si>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</si>
  <si>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</si>
  <si>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</si>
  <si>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</si>
  <si>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</si>
  <si>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</si>
  <si>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</si>
  <si>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</si>
  <si>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</si>
  <si>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</si>
  <si>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</si>
  <si>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</si>
  <si>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</si>
  <si>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</si>
  <si>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</si>
  <si>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</si>
  <si>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</si>
  <si>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</si>
  <si>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</si>
  <si>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</si>
  <si>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</si>
  <si>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</si>
  <si>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</si>
  <si>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</si>
  <si>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</si>
  <si>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</si>
  <si>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</si>
  <si>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</si>
  <si>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</si>
  <si>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</si>
  <si>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</si>
  <si>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</si>
  <si>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</si>
  <si>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</si>
  <si>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</si>
  <si>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</si>
  <si>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</si>
  <si>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</si>
  <si>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</si>
  <si>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</si>
  <si>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</si>
  <si>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</si>
  <si>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</si>
  <si>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</si>
  <si>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</si>
  <si>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</si>
  <si>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</si>
  <si>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</si>
  <si>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</si>
  <si>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</si>
  <si>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</si>
  <si>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</si>
  <si>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</si>
  <si>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</si>
  <si>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</si>
  <si>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</si>
  <si>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</si>
  <si>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</si>
  <si>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</si>
  <si>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</si>
  <si>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</si>
  <si>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</si>
  <si>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</si>
  <si>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</si>
  <si>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</si>
  <si>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</si>
  <si>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</si>
  <si>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</si>
  <si>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</si>
  <si>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</si>
  <si>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</si>
  <si>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</si>
  <si>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</si>
  <si>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</si>
  <si>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</si>
  <si>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</si>
  <si>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</si>
  <si>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</si>
  <si>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</si>
  <si>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</si>
  <si>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</si>
  <si>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</si>
  <si>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</si>
  <si>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</si>
  <si>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</si>
  <si>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</si>
  <si>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</si>
  <si>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</si>
  <si>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</si>
  <si>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</si>
  <si>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</si>
  <si>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</si>
  <si>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</si>
  <si>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</si>
  <si>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</si>
  <si>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</si>
  <si>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</si>
  <si>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</si>
  <si>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</si>
  <si>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</si>
  <si>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</si>
  <si>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</si>
  <si>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</si>
  <si>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</si>
  <si>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</si>
  <si>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</si>
  <si>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</si>
  <si>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</si>
  <si>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</si>
  <si>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</si>
  <si>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</si>
  <si>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</si>
  <si>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</si>
  <si>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</si>
  <si>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</si>
  <si>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</si>
  <si>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</si>
  <si>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</si>
  <si>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</si>
  <si>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</si>
  <si>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</si>
  <si>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</si>
  <si>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</si>
  <si>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</si>
  <si>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</si>
  <si>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</si>
  <si>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</si>
  <si>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</si>
  <si>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</si>
  <si>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</si>
  <si>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</si>
  <si>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</si>
  <si>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</si>
  <si>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</si>
  <si>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</si>
  <si>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</si>
  <si>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</si>
  <si>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</si>
  <si>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</si>
  <si>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</si>
  <si>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</si>
  <si>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</si>
  <si>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</si>
  <si>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</si>
  <si>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</si>
  <si>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</si>
  <si>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</si>
  <si>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</si>
  <si>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</si>
  <si>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</si>
  <si>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</si>
  <si>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</si>
  <si>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</si>
  <si>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</si>
  <si>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</si>
  <si>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</si>
  <si>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</si>
  <si>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</si>
  <si>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</si>
  <si>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</si>
  <si>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</si>
  <si>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</si>
  <si>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</si>
  <si>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</si>
  <si>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</si>
  <si>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</si>
  <si>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</si>
  <si>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</si>
  <si>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</si>
  <si>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</si>
  <si>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</si>
  <si>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</si>
  <si>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</si>
  <si>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</si>
  <si>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</si>
  <si>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</si>
  <si>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</si>
  <si>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</si>
  <si>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</si>
  <si>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</si>
  <si>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</si>
  <si>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</si>
  <si>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</si>
  <si>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</si>
  <si>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</si>
  <si>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</si>
  <si>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</si>
  <si>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</si>
  <si>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</si>
  <si>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</si>
  <si>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</si>
  <si>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</si>
  <si>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</si>
  <si>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</si>
  <si>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</si>
  <si>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</si>
  <si>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</si>
  <si>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</si>
  <si>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</si>
  <si>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</si>
  <si>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</si>
  <si>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</si>
  <si>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</si>
  <si>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</si>
  <si>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</si>
  <si>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</si>
  <si>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</si>
  <si>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</si>
  <si>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</si>
  <si>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</si>
  <si>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</si>
  <si>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</si>
  <si>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</si>
  <si>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</si>
  <si>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</si>
  <si>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</si>
  <si>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</si>
  <si>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</si>
  <si>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</si>
  <si>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</si>
  <si>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</si>
  <si>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</si>
  <si>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</si>
  <si>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</si>
  <si>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</si>
  <si>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</si>
  <si>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</si>
  <si>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</si>
  <si>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</si>
  <si>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</si>
  <si>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</si>
  <si>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</si>
  <si>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</si>
  <si>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</si>
  <si>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</si>
  <si>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</si>
  <si>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</si>
  <si>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</si>
  <si>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</si>
  <si>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</si>
  <si>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</si>
  <si>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</si>
  <si>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</si>
  <si>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</si>
  <si>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</si>
  <si>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</si>
  <si>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</si>
  <si>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</si>
  <si>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</si>
  <si>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</si>
  <si>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</si>
  <si>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</si>
  <si>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</si>
  <si>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</si>
  <si>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</si>
  <si>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</si>
  <si>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</si>
  <si>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</si>
  <si>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</si>
  <si>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</si>
  <si>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</si>
  <si>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</si>
  <si>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</si>
  <si>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</si>
  <si>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</si>
  <si>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</si>
  <si>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</si>
  <si>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</si>
  <si>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</si>
  <si>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</si>
  <si>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</si>
  <si>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</si>
  <si>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</si>
  <si>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</si>
  <si>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</si>
  <si>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</si>
  <si>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</si>
  <si>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</si>
  <si>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</si>
  <si>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</si>
  <si>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</si>
  <si>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</si>
  <si>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</si>
  <si>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</si>
  <si>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</si>
  <si>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</si>
  <si>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</si>
  <si>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</si>
  <si>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</si>
  <si>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</si>
  <si>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</si>
  <si>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</si>
  <si>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</si>
  <si>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</si>
  <si>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</si>
  <si>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</si>
  <si>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</si>
  <si>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</si>
  <si>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</si>
  <si>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</si>
  <si>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</si>
  <si>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</si>
  <si>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</si>
  <si>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</si>
  <si>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</si>
  <si>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</si>
  <si>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</si>
  <si>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</si>
  <si>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</si>
  <si>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</si>
  <si>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</si>
  <si>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</si>
  <si>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</si>
  <si>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</si>
  <si>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</si>
  <si>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</si>
  <si>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</si>
  <si>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</si>
  <si>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</si>
  <si>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</si>
  <si>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</si>
  <si>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</si>
  <si>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</si>
  <si>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</si>
  <si>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</si>
  <si>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</si>
  <si>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</si>
  <si>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</si>
  <si>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</si>
  <si>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</si>
  <si>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</si>
  <si>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</si>
  <si>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</si>
  <si>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</si>
  <si>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</si>
  <si>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</si>
  <si>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</si>
  <si>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</si>
  <si>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</si>
  <si>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</si>
  <si>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</si>
  <si>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</si>
  <si>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</si>
  <si>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</si>
  <si>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</si>
  <si>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</si>
  <si>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</si>
  <si>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</si>
  <si>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</si>
  <si>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</si>
  <si>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</si>
  <si>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</si>
  <si>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</si>
  <si>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</si>
  <si>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</si>
  <si>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</si>
  <si>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</si>
  <si>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</si>
  <si>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</si>
  <si>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</si>
  <si>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</si>
  <si>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</si>
  <si>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</si>
  <si>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</si>
  <si>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</si>
  <si>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</si>
  <si>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</si>
  <si>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</si>
  <si>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</si>
  <si>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</si>
  <si>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</si>
  <si>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</si>
  <si>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</si>
  <si>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</si>
  <si>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</si>
  <si>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</si>
  <si>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</si>
  <si>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</si>
  <si>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</si>
  <si>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</si>
  <si>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</si>
  <si>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</si>
  <si>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</si>
  <si>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</si>
  <si>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</si>
  <si>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</si>
  <si>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</si>
  <si>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</si>
  <si>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</si>
  <si>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</si>
  <si>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</si>
  <si>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</si>
  <si>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</si>
  <si>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</si>
  <si>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</si>
  <si>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</si>
  <si>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</si>
  <si>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</si>
  <si>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</si>
  <si>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</si>
  <si>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</si>
  <si>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</si>
  <si>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</si>
  <si>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</si>
  <si>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</si>
  <si>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</si>
  <si>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</si>
  <si>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</si>
  <si>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</si>
  <si>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</si>
  <si>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</si>
  <si>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</si>
  <si>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</si>
  <si>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</si>
  <si>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</si>
  <si>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</si>
  <si>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</si>
  <si>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</si>
  <si>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</si>
  <si>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</si>
  <si>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</si>
  <si>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</si>
  <si>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</si>
  <si>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</si>
  <si>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</si>
  <si>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</si>
  <si>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</si>
  <si>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</si>
  <si>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</si>
  <si>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</si>
  <si>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</si>
  <si>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</si>
  <si>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</si>
  <si>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</si>
  <si>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</si>
  <si>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</si>
  <si>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</si>
  <si>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</si>
  <si>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</si>
  <si>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</si>
  <si>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</si>
  <si>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</si>
  <si>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</si>
  <si>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</si>
  <si>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</si>
  <si>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</si>
  <si>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</si>
  <si>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</si>
  <si>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</si>
  <si>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</si>
  <si>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</si>
  <si>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</si>
  <si>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</si>
  <si>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</si>
  <si>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</si>
  <si>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</si>
  <si>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</si>
  <si>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</si>
  <si>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</si>
  <si>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</si>
  <si>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</si>
  <si>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</si>
  <si>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</si>
  <si>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</si>
  <si>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</si>
  <si>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</si>
  <si>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</si>
  <si>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</si>
  <si>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</si>
  <si>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</si>
  <si>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</si>
  <si>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</si>
  <si>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</si>
  <si>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</si>
  <si>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</si>
  <si>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</si>
  <si>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</si>
  <si>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</si>
  <si>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</si>
  <si>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</si>
  <si>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</si>
  <si>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</si>
  <si>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</si>
  <si>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</si>
  <si>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</si>
  <si>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</si>
  <si>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</si>
  <si>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</si>
  <si>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</si>
  <si>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</si>
  <si>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</si>
  <si>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</si>
  <si>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</si>
  <si>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</si>
  <si>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</si>
  <si>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</si>
  <si>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</si>
  <si>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</si>
  <si>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</si>
  <si>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</si>
  <si>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</si>
  <si>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</si>
  <si>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</si>
  <si>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</si>
  <si>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</si>
  <si>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</si>
  <si>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</si>
  <si>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</si>
  <si>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</si>
  <si>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</si>
  <si>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</si>
  <si>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</si>
  <si>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</si>
  <si>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</si>
  <si>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</si>
  <si>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</si>
  <si>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</si>
  <si>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</si>
  <si>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</si>
  <si>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</si>
  <si>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</si>
  <si>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</si>
  <si>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</si>
  <si>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</si>
  <si>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</si>
  <si>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</si>
  <si>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</si>
  <si>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</si>
  <si>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</si>
  <si>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</si>
  <si>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</si>
  <si>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</si>
  <si>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</si>
  <si>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</si>
  <si>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</si>
  <si>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</si>
  <si>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</si>
  <si>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</si>
  <si>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</si>
  <si>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</si>
  <si>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</si>
  <si>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</si>
  <si>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</si>
  <si>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</si>
  <si>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</si>
  <si>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</si>
  <si>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</si>
  <si>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</si>
  <si>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</si>
  <si>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</si>
  <si>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</si>
  <si>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</si>
  <si>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</si>
  <si>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</si>
  <si>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</si>
  <si>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</si>
  <si>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</si>
  <si>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</si>
  <si>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</si>
  <si>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</si>
  <si>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</si>
  <si>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</si>
  <si>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</si>
  <si>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</si>
  <si>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</si>
  <si>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</si>
  <si>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</si>
  <si>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</si>
  <si>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</si>
  <si>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</si>
  <si>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</si>
  <si>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</si>
  <si>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</si>
  <si>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</si>
  <si>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</si>
  <si>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</si>
  <si>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</si>
  <si>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</si>
  <si>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</si>
  <si>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</si>
  <si>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</si>
  <si>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</si>
  <si>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</si>
  <si>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</si>
  <si>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</si>
  <si>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</si>
  <si>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</si>
  <si>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</si>
  <si>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</si>
  <si>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</si>
  <si>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</si>
  <si>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</si>
  <si>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</si>
  <si>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</si>
  <si>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</si>
  <si>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</si>
  <si>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</si>
  <si>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</si>
  <si>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</si>
  <si>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</si>
  <si>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</si>
  <si>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</si>
  <si>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</si>
  <si>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</si>
  <si>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</si>
  <si>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</si>
  <si>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</si>
  <si>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</si>
  <si>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</si>
  <si>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</si>
  <si>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</si>
  <si>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</si>
  <si>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</si>
  <si>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</si>
  <si>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</si>
  <si>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</si>
  <si>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</si>
  <si>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</si>
  <si>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</si>
  <si>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</si>
  <si>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</si>
  <si>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</si>
  <si>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</si>
  <si>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</si>
  <si>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</si>
  <si>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</si>
  <si>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</si>
  <si>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</si>
  <si>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</si>
  <si>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</si>
  <si>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</si>
  <si>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</si>
  <si>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</si>
  <si>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</si>
  <si>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</si>
  <si>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</si>
  <si>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</si>
  <si>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</si>
  <si>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</si>
  <si>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</si>
  <si>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</si>
  <si>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</si>
  <si>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</si>
  <si>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</si>
  <si>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</si>
  <si>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</si>
  <si>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</si>
  <si>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</si>
  <si>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</si>
  <si>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</si>
  <si>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</si>
  <si>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</si>
  <si>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</si>
  <si>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</si>
  <si>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</si>
  <si>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</si>
  <si>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</si>
  <si>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</si>
  <si>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</si>
  <si>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</si>
  <si>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</si>
  <si>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</si>
  <si>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</si>
  <si>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</si>
  <si>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</si>
  <si>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</si>
  <si>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</si>
  <si>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</si>
  <si>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</si>
  <si>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</si>
  <si>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</si>
  <si>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</si>
  <si>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</si>
  <si>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</si>
  <si>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</si>
  <si>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</si>
  <si>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</si>
  <si>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</si>
  <si>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</si>
  <si>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</si>
  <si>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</si>
  <si>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</si>
  <si>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</si>
  <si>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</si>
  <si>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</si>
  <si>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</si>
  <si>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</si>
  <si>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</si>
  <si>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</si>
  <si>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</si>
  <si>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</si>
  <si>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</si>
  <si>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</si>
  <si>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</si>
  <si>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</si>
  <si>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</si>
  <si>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</si>
  <si>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</si>
  <si>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</si>
  <si>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</si>
  <si>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</si>
  <si>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</si>
  <si>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</si>
  <si>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</si>
  <si>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</si>
  <si>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</si>
  <si>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</si>
  <si>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</si>
  <si>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</si>
  <si>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</si>
  <si>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</si>
  <si>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</si>
  <si>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</si>
  <si>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</si>
  <si>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</si>
  <si>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</si>
  <si>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</si>
  <si>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</si>
  <si>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</si>
  <si>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</si>
  <si>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</si>
  <si>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</si>
  <si>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</si>
  <si>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</si>
  <si>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</si>
  <si>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</si>
  <si>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</si>
  <si>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</si>
  <si>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</si>
  <si>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</si>
  <si>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</si>
  <si>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</si>
  <si>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</si>
  <si>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</si>
  <si>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</si>
  <si>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</si>
  <si>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</si>
  <si>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</si>
  <si>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</si>
  <si>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</si>
  <si>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</si>
  <si>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</si>
  <si>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</si>
  <si>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</si>
  <si>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</si>
  <si>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</si>
  <si>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</si>
  <si>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</si>
  <si>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</si>
  <si>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</si>
  <si>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</si>
  <si>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</si>
  <si>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</si>
  <si>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</si>
  <si>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</si>
  <si>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</si>
  <si>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</si>
  <si>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</si>
  <si>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</si>
  <si>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</si>
  <si>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</si>
  <si>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</si>
  <si>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</si>
  <si>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</si>
  <si>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</si>
  <si>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</si>
  <si>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</si>
  <si>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</si>
  <si>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</si>
  <si>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</si>
  <si>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</si>
  <si>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</si>
  <si>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</si>
  <si>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</si>
  <si>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</si>
  <si>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</si>
  <si>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</si>
  <si>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</si>
  <si>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</si>
  <si>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</si>
  <si>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</si>
  <si>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</si>
  <si>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</si>
  <si>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</si>
  <si>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</si>
  <si>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</si>
  <si>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</si>
  <si>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</si>
  <si>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</si>
  <si>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</si>
  <si>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</si>
  <si>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</si>
  <si>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</si>
  <si>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</si>
  <si>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</si>
  <si>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</si>
  <si>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</si>
  <si>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</si>
  <si>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</si>
  <si>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</si>
  <si>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</si>
  <si>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</si>
  <si>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</si>
  <si>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</si>
  <si>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</si>
  <si>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</si>
  <si>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</si>
  <si>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</si>
  <si>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</si>
  <si>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</si>
  <si>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</si>
  <si>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</si>
  <si>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</si>
  <si>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</si>
  <si>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</si>
  <si>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</si>
  <si>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</si>
  <si>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</si>
  <si>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</si>
  <si>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</si>
  <si>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</si>
  <si>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</si>
  <si>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</si>
  <si>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</si>
  <si>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</si>
  <si>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</si>
  <si>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</si>
  <si>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</si>
  <si>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</si>
  <si>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</si>
  <si>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</si>
  <si>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</si>
  <si>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</si>
  <si>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</si>
  <si>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</si>
  <si>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</si>
  <si>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</si>
  <si>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</si>
  <si>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</si>
  <si>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</si>
  <si>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</si>
  <si>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</si>
  <si>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</si>
  <si>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</si>
  <si>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</si>
  <si>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</si>
  <si>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</si>
  <si>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</si>
  <si>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</si>
  <si>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</si>
  <si>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</si>
  <si>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</si>
  <si>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</si>
  <si>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</si>
  <si>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</si>
  <si>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</si>
  <si>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</si>
  <si>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</si>
  <si>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</si>
  <si>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</si>
  <si>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</si>
  <si>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</si>
  <si>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</si>
  <si>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</si>
  <si>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</si>
  <si>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</si>
  <si>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</si>
  <si>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</si>
  <si>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</si>
  <si>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</si>
  <si>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</si>
  <si>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</si>
  <si>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</si>
  <si>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</si>
  <si>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</si>
  <si>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</si>
  <si>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</si>
  <si>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</si>
  <si>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</si>
  <si>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</si>
  <si>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</si>
  <si>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</si>
  <si>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</si>
  <si>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</si>
  <si>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</si>
  <si>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</si>
  <si>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</si>
  <si>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</si>
  <si>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</si>
  <si>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</si>
  <si>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</si>
  <si>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</si>
  <si>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</si>
  <si>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</si>
  <si>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</si>
  <si>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</si>
  <si>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</si>
  <si>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</si>
  <si>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</si>
  <si>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</si>
  <si>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</si>
  <si>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</si>
  <si>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</si>
  <si>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</si>
  <si>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</si>
  <si>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</si>
  <si>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</si>
  <si>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</si>
  <si>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</si>
  <si>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</si>
  <si>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</si>
  <si>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</si>
  <si>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</si>
  <si>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</si>
  <si>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</si>
  <si>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</si>
  <si>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</si>
  <si>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</si>
  <si>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</si>
  <si>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</si>
  <si>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</si>
  <si>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</si>
  <si>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</si>
  <si>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</si>
  <si>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</si>
  <si>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</si>
  <si>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</si>
  <si>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</si>
  <si>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</si>
  <si>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</si>
  <si>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</si>
  <si>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</si>
  <si>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</si>
  <si>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</si>
  <si>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</si>
  <si>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</si>
  <si>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</si>
  <si>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</si>
  <si>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</si>
  <si>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</si>
  <si>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</si>
  <si>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</si>
  <si>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</si>
  <si>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</si>
  <si>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</si>
  <si>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</si>
  <si>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</si>
  <si>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</si>
  <si>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</si>
  <si>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</si>
  <si>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</si>
  <si>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</si>
  <si>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</si>
  <si>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</si>
  <si>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</si>
  <si>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</si>
  <si>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</si>
  <si>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</si>
  <si>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</si>
  <si>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</si>
  <si>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</si>
  <si>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</si>
  <si>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</si>
  <si>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</si>
  <si>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</si>
  <si>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</si>
  <si>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</si>
  <si>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</si>
  <si>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</si>
  <si>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</si>
  <si>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</si>
  <si>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</si>
  <si>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</si>
  <si>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</si>
  <si>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</si>
  <si>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</si>
  <si>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</si>
  <si>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</si>
  <si>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</si>
  <si>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</si>
  <si>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</si>
  <si>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</si>
  <si>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</si>
  <si>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</si>
  <si>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</si>
  <si>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</si>
  <si>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</si>
  <si>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</si>
  <si>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</si>
  <si>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</si>
  <si>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</si>
  <si>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</si>
  <si>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</si>
  <si>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</si>
  <si>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</si>
  <si>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</si>
  <si>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</si>
  <si>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</si>
  <si>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</si>
  <si>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</si>
  <si>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</si>
  <si>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</si>
  <si>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</si>
  <si>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</si>
  <si>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</si>
  <si>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</si>
  <si>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</si>
  <si>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</si>
  <si>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</si>
  <si>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</si>
  <si>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</si>
  <si>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</si>
  <si>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</si>
  <si>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</si>
  <si>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</si>
  <si>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</si>
  <si>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</si>
  <si>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</si>
  <si>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</si>
  <si>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</si>
  <si>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</si>
  <si>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</si>
  <si>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</si>
  <si>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</si>
  <si>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</si>
  <si>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</si>
  <si>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</si>
  <si>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</si>
  <si>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</si>
  <si>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</si>
  <si>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</si>
  <si>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</si>
  <si>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</si>
  <si>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</si>
  <si>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</si>
  <si>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</si>
  <si>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</si>
  <si>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</si>
  <si>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</si>
  <si>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</si>
  <si>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</si>
  <si>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</si>
  <si>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</si>
  <si>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</si>
  <si>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</si>
  <si>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</si>
  <si>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</si>
  <si>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</si>
  <si>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</si>
  <si>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</si>
  <si>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</si>
  <si>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</si>
  <si>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</si>
  <si>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</si>
  <si>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</si>
  <si>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</si>
  <si>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</si>
  <si>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</si>
  <si>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</si>
  <si>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</si>
  <si>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</si>
  <si>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</si>
  <si>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</si>
  <si>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</si>
  <si>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</si>
  <si>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</si>
  <si>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</si>
  <si>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</si>
  <si>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</si>
  <si>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</si>
  <si>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</si>
  <si>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</si>
  <si>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</si>
  <si>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</si>
  <si>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</si>
  <si>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</si>
  <si>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</si>
  <si>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</si>
  <si>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</si>
  <si>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</si>
  <si>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</si>
  <si>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</si>
  <si>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</si>
  <si>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</si>
  <si>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</si>
  <si>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</si>
  <si>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</si>
  <si>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</si>
  <si>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</si>
  <si>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</si>
  <si>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</si>
  <si>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</si>
  <si>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</si>
  <si>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</si>
  <si>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</si>
  <si>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</si>
  <si>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</si>
  <si>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</si>
  <si>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</si>
  <si>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</si>
  <si>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</si>
  <si>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</si>
  <si>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</si>
  <si>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</si>
  <si>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</si>
  <si>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</si>
  <si>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</si>
  <si>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</si>
  <si>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</si>
  <si>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</si>
  <si>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</si>
  <si>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</si>
  <si>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</si>
  <si>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</si>
  <si>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</si>
  <si>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</si>
  <si>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</si>
  <si>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</si>
  <si>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</si>
  <si>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</si>
  <si>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</si>
  <si>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</si>
  <si>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</si>
  <si>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</si>
  <si>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</si>
  <si>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</si>
  <si>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</si>
  <si>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</si>
  <si>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</si>
  <si>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</si>
  <si>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</si>
  <si>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</si>
  <si>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</si>
  <si>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</si>
  <si>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</si>
  <si>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</si>
  <si>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</si>
  <si>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</si>
  <si>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</si>
  <si>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</si>
  <si>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</si>
  <si>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</si>
  <si>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</si>
  <si>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</si>
  <si>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</si>
  <si>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</si>
  <si>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</si>
  <si>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</si>
  <si>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</si>
  <si>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</si>
  <si>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</si>
  <si>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</si>
  <si>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</si>
  <si>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</si>
  <si>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</si>
  <si>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</si>
  <si>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</si>
  <si>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</si>
  <si>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</si>
  <si>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</si>
  <si>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</si>
  <si>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</si>
  <si>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</si>
  <si>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</si>
  <si>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</si>
  <si>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</si>
  <si>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</si>
  <si>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</si>
  <si>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</si>
  <si>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</si>
  <si>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</si>
  <si>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</si>
  <si>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</si>
  <si>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</si>
  <si>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</si>
  <si>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</si>
  <si>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</si>
  <si>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</si>
  <si>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</si>
  <si>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</si>
  <si>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</si>
  <si>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</si>
  <si>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</si>
  <si>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</si>
  <si>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</si>
  <si>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</si>
  <si>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</si>
  <si>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</si>
  <si>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</si>
  <si>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</si>
  <si>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</si>
  <si>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</si>
  <si>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</si>
  <si>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</si>
  <si>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</si>
  <si>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</si>
  <si>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</si>
  <si>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</si>
  <si>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</si>
  <si>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</si>
  <si>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</si>
  <si>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</si>
  <si>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</si>
  <si>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</si>
  <si>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</si>
  <si>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</si>
  <si>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</si>
  <si>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</si>
  <si>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</si>
  <si>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</si>
  <si>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</si>
  <si>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</si>
  <si>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</si>
  <si>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</si>
  <si>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</si>
  <si>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</si>
  <si>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</si>
  <si>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</si>
  <si>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</si>
  <si>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</si>
  <si>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</si>
  <si>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</si>
  <si>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</si>
  <si>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</si>
  <si>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</si>
  <si>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</si>
  <si>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</si>
  <si>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</si>
  <si>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</si>
  <si>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</si>
  <si>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</si>
  <si>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</si>
  <si>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</si>
  <si>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</si>
  <si>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</si>
  <si>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</si>
  <si>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</si>
  <si>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</si>
  <si>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</si>
  <si>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</si>
  <si>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</si>
  <si>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</si>
  <si>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</si>
  <si>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</si>
  <si>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</si>
  <si>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</si>
  <si>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</si>
  <si>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</si>
  <si>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</si>
  <si>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</si>
  <si>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</si>
  <si>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</si>
  <si>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</si>
  <si>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</si>
  <si>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</si>
  <si>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</si>
  <si>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</si>
  <si>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</si>
  <si>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</si>
  <si>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</si>
  <si>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</si>
  <si>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</si>
  <si>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</si>
  <si>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</si>
  <si>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</si>
  <si>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</si>
  <si>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</si>
  <si>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</si>
  <si>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</si>
  <si>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</si>
  <si>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</si>
  <si>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</si>
  <si>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</si>
  <si>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</si>
  <si>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</si>
  <si>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</si>
  <si>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</si>
  <si>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</si>
  <si>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</si>
  <si>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</si>
  <si>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</si>
  <si>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</si>
  <si>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</si>
  <si>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</si>
  <si>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</si>
  <si>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</si>
  <si>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</si>
  <si>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</si>
  <si>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</si>
  <si>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</si>
  <si>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</si>
  <si>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</si>
  <si>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</si>
  <si>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</si>
  <si>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</si>
  <si>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</si>
  <si>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</si>
  <si>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</si>
  <si>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</si>
  <si>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</si>
  <si>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</si>
  <si>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</si>
  <si>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</si>
  <si>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</si>
  <si>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</si>
  <si>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</si>
  <si>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</si>
  <si>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</si>
  <si>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</si>
  <si>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</si>
  <si>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</si>
  <si>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</si>
  <si>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</si>
  <si>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</si>
  <si>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</si>
  <si>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</si>
  <si>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</si>
  <si>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</si>
  <si>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</si>
  <si>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</si>
  <si>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</si>
  <si>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</si>
  <si>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</si>
  <si>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</si>
  <si>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</si>
  <si>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</si>
  <si>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</si>
  <si>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</si>
  <si>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</si>
  <si>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</si>
  <si>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</si>
  <si>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</si>
  <si>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</si>
  <si>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</si>
  <si>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</si>
  <si>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</si>
  <si>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</si>
  <si>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</si>
  <si>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</si>
  <si>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</si>
  <si>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</si>
  <si>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</si>
  <si>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</si>
  <si>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</si>
  <si>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</si>
  <si>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</si>
  <si>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</si>
  <si>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</si>
  <si>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</si>
  <si>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</si>
  <si>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</si>
  <si>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</si>
  <si>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</si>
  <si>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</si>
  <si>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</si>
  <si>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</si>
  <si>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</si>
  <si>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</si>
  <si>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</si>
  <si>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</si>
  <si>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</si>
  <si>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</si>
  <si>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</si>
  <si>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</si>
  <si>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</si>
  <si>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</si>
  <si>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</si>
  <si>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</si>
  <si>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</si>
  <si>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</si>
  <si>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</si>
  <si>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</si>
  <si>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</si>
  <si>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</si>
  <si>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</si>
  <si>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</si>
  <si>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</si>
  <si>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</si>
  <si>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</si>
  <si>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</si>
  <si>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</si>
  <si>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</si>
  <si>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</si>
  <si>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</si>
  <si>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</si>
  <si>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</si>
  <si>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</si>
  <si>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</si>
  <si>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</si>
  <si>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</si>
  <si>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</si>
  <si>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</si>
  <si>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</si>
  <si>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</si>
  <si>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</si>
  <si>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</si>
  <si>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</si>
  <si>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</si>
  <si>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</si>
  <si>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</si>
  <si>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</si>
  <si>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</si>
  <si>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</si>
  <si>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</si>
  <si>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</si>
  <si>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</si>
  <si>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</si>
  <si>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</si>
  <si>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</si>
  <si>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</si>
  <si>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</si>
  <si>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</si>
  <si>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</si>
  <si>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</si>
  <si>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</si>
  <si>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</si>
  <si>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</si>
  <si>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</si>
  <si>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</si>
  <si>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</si>
  <si>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</si>
  <si>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</si>
  <si>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</si>
  <si>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</si>
  <si>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</si>
  <si>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</si>
  <si>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</si>
  <si>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</si>
  <si>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</si>
  <si>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</si>
  <si>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</si>
  <si>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</si>
  <si>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</si>
  <si>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</si>
  <si>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</si>
  <si>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</si>
  <si>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</si>
  <si>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</si>
  <si>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</si>
  <si>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</si>
  <si>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</si>
  <si>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</si>
  <si>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</si>
  <si>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</si>
  <si>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</si>
  <si>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</si>
  <si>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</si>
  <si>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</si>
  <si>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</si>
  <si>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</si>
  <si>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</si>
  <si>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</si>
  <si>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</si>
  <si>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</si>
  <si>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</si>
  <si>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</si>
  <si>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</si>
  <si>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</si>
  <si>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</si>
  <si>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</si>
  <si>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</si>
  <si>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</si>
  <si>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</si>
  <si>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</si>
  <si>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</si>
  <si>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</si>
  <si>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</si>
  <si>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</si>
  <si>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</si>
  <si>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</si>
  <si>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</si>
  <si>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</si>
  <si>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</si>
  <si>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</si>
  <si>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</si>
  <si>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</si>
  <si>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</si>
  <si>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</si>
  <si>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</si>
  <si>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</si>
  <si>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</si>
  <si>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</si>
  <si>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</si>
  <si>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</si>
  <si>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</si>
  <si>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</si>
  <si>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</si>
  <si>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</si>
  <si>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</si>
  <si>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</si>
  <si>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</si>
  <si>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</si>
  <si>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</si>
  <si>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</si>
  <si>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</si>
  <si>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</si>
  <si>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</si>
  <si>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</si>
  <si>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</si>
  <si>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</si>
  <si>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</si>
  <si>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</si>
  <si>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</si>
  <si>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</si>
  <si>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</si>
  <si>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</si>
  <si>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</si>
  <si>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</si>
  <si>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</si>
  <si>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</si>
  <si>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</si>
  <si>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</si>
  <si>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</si>
  <si>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</si>
  <si>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</si>
  <si>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</si>
  <si>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</si>
  <si>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</si>
  <si>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</si>
  <si>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</si>
  <si>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</si>
  <si>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</si>
  <si>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</si>
  <si>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</si>
  <si>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</si>
  <si>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</si>
  <si>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</si>
  <si>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</si>
  <si>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</si>
  <si>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</si>
  <si>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</si>
  <si>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</si>
  <si>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</si>
  <si>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</si>
  <si>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</si>
  <si>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</si>
  <si>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</si>
  <si>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</si>
  <si>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</si>
  <si>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</si>
  <si>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</si>
  <si>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</si>
  <si>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</si>
  <si>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</si>
  <si>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</si>
  <si>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</si>
  <si>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</si>
  <si>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</si>
  <si>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</si>
  <si>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</si>
  <si>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</si>
  <si>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</si>
  <si>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</si>
  <si>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</si>
  <si>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</si>
  <si>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</si>
  <si>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</si>
  <si>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</si>
  <si>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</si>
  <si>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</si>
  <si>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</si>
  <si>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</si>
  <si>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</si>
  <si>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</si>
  <si>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</si>
  <si>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</si>
  <si>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</si>
  <si>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</si>
  <si>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</si>
  <si>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</si>
  <si>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</si>
  <si>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</si>
  <si>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</si>
  <si>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</si>
  <si>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</si>
  <si>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</si>
  <si>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</si>
  <si>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</si>
  <si>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</si>
  <si>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</si>
  <si>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</si>
  <si>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</si>
  <si>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</si>
  <si>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</si>
  <si>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</si>
  <si>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</si>
  <si>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</si>
  <si>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</si>
  <si>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</si>
  <si>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</si>
  <si>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</si>
  <si>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</si>
  <si>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</si>
  <si>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</si>
  <si>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</si>
  <si>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</si>
  <si>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</si>
  <si>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</si>
  <si>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</si>
  <si>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</si>
  <si>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</si>
  <si>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</si>
  <si>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</si>
  <si>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</si>
  <si>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</si>
  <si>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</si>
  <si>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</si>
  <si>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</si>
  <si>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</si>
  <si>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</si>
  <si>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</si>
  <si>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</si>
  <si>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</si>
  <si>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</si>
  <si>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</si>
  <si>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</si>
  <si>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</si>
  <si>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</si>
  <si>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</si>
  <si>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</si>
  <si>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</si>
  <si>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</si>
  <si>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</si>
  <si>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</si>
  <si>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</si>
  <si>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</si>
  <si>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</si>
  <si>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</si>
  <si>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</si>
  <si>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</si>
  <si>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</si>
  <si>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</si>
  <si>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</si>
  <si>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</si>
  <si>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</si>
  <si>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</si>
  <si>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</si>
  <si>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</si>
  <si>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</si>
  <si>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</si>
  <si>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</si>
  <si>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</si>
  <si>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</si>
  <si>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</si>
  <si>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</si>
  <si>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</si>
  <si>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</si>
  <si>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</si>
  <si>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</si>
  <si>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</si>
  <si>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</si>
  <si>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</si>
  <si>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</si>
  <si>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</si>
  <si>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</si>
  <si>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</si>
  <si>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</si>
  <si>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</si>
  <si>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</si>
  <si>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</si>
  <si>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</si>
  <si>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</si>
  <si>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</si>
  <si>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</si>
  <si>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</si>
  <si>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</si>
  <si>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</si>
  <si>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</si>
  <si>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</si>
  <si>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</si>
  <si>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</si>
  <si>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</si>
  <si>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</si>
  <si>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</si>
  <si>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</si>
  <si>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</si>
  <si>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</si>
  <si>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</si>
  <si>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</si>
  <si>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</si>
  <si>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</si>
  <si>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</si>
  <si>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</si>
  <si>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</si>
  <si>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</si>
  <si>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</si>
  <si>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</si>
  <si>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</si>
  <si>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</si>
  <si>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</si>
  <si>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</si>
  <si>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</si>
  <si>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</si>
  <si>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</si>
  <si>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</si>
  <si>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</si>
  <si>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</si>
  <si>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</si>
  <si>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</si>
  <si>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</si>
  <si>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</si>
  <si>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</si>
  <si>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</si>
  <si>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</si>
  <si>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</si>
  <si>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</si>
  <si>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</si>
  <si>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</si>
  <si>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</si>
  <si>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</si>
  <si>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</si>
  <si>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</si>
  <si>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</si>
  <si>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</si>
  <si>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</si>
  <si>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</si>
  <si>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</si>
  <si>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</si>
  <si>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</si>
  <si>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</si>
  <si>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</si>
  <si>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</si>
  <si>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</si>
  <si>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</si>
  <si>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</si>
  <si>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</si>
  <si>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</si>
  <si>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</si>
  <si>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</si>
  <si>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</si>
  <si>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</si>
  <si>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</si>
  <si>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</si>
  <si>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</si>
  <si>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</si>
  <si>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</si>
  <si>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</si>
  <si>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</si>
  <si>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</si>
  <si>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</si>
  <si>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</si>
  <si>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</si>
  <si>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</si>
  <si>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</si>
  <si>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</si>
  <si>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</si>
  <si>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</si>
  <si>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</si>
  <si>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</si>
  <si>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</si>
  <si>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</si>
  <si>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</si>
  <si>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</si>
  <si>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</si>
  <si>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</si>
  <si>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</si>
  <si>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</si>
  <si>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</si>
  <si>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</si>
  <si>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</si>
  <si>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</si>
  <si>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</si>
  <si>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</si>
  <si>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</si>
  <si>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</si>
  <si>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</si>
  <si>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</si>
  <si>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</si>
  <si>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</si>
  <si>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</si>
  <si>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</si>
  <si>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</si>
  <si>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</si>
  <si>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</si>
  <si>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</si>
  <si>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</si>
  <si>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</si>
  <si>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</si>
  <si>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</si>
  <si>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</si>
  <si>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</si>
  <si>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</si>
  <si>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</si>
  <si>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</si>
  <si>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</si>
  <si>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</si>
  <si>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</si>
  <si>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</si>
  <si>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</si>
  <si>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</si>
  <si>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</si>
  <si>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</si>
  <si>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</si>
  <si>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</si>
  <si>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</si>
  <si>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</si>
  <si>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</si>
  <si>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</si>
  <si>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</si>
  <si>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</si>
  <si>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</si>
  <si>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</si>
  <si>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</si>
  <si>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</si>
  <si>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</si>
  <si>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</si>
  <si>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</si>
  <si>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</si>
  <si>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</si>
  <si>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</si>
  <si>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</si>
  <si>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</si>
  <si>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</si>
  <si>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</si>
  <si>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</si>
  <si>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</si>
  <si>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</si>
  <si>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</si>
  <si>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</si>
  <si>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</si>
  <si>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</si>
  <si>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</si>
  <si>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</si>
  <si>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</si>
  <si>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</si>
  <si>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</si>
  <si>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</si>
  <si>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</si>
  <si>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</si>
  <si>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</si>
  <si>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</si>
  <si>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</si>
  <si>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</si>
  <si>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</si>
  <si>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</si>
  <si>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</si>
  <si>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</si>
  <si>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</si>
  <si>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</si>
  <si>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</si>
  <si>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</si>
  <si>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</si>
  <si>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</si>
  <si>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</si>
  <si>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</si>
  <si>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</si>
  <si>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</si>
  <si>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</si>
  <si>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</si>
  <si>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</si>
  <si>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</si>
  <si>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</si>
  <si>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</si>
  <si>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</si>
  <si>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</si>
  <si>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</si>
  <si>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</si>
  <si>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</si>
  <si>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</si>
  <si>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</si>
  <si>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</si>
  <si>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</si>
  <si>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</si>
  <si>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</si>
  <si>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</si>
  <si>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</si>
  <si>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</si>
  <si>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</si>
  <si>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</si>
  <si>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</si>
  <si>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</si>
  <si>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</si>
  <si>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</si>
  <si>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</si>
  <si>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</si>
  <si>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</si>
  <si>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</si>
  <si>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</si>
  <si>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</si>
  <si>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</si>
  <si>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</si>
  <si>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</si>
  <si>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</si>
  <si>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</si>
  <si>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</si>
  <si>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</si>
  <si>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</si>
  <si>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</si>
  <si>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</si>
  <si>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</si>
  <si>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</si>
  <si>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</si>
  <si>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</si>
  <si>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</si>
  <si>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</si>
  <si>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</si>
  <si>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</si>
  <si>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</si>
  <si>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</si>
  <si>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</si>
  <si>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</si>
  <si>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</si>
  <si>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</si>
  <si>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</si>
  <si>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</si>
  <si>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</si>
  <si>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</si>
  <si>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</si>
  <si>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</si>
  <si>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</si>
  <si>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</si>
  <si>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</si>
  <si>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</si>
  <si>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</si>
  <si>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</si>
  <si>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</si>
  <si>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</si>
  <si>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</si>
  <si>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</si>
  <si>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</si>
  <si>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</si>
  <si>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</si>
  <si>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</si>
  <si>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</si>
  <si>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</si>
  <si>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</si>
  <si>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</si>
  <si>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</si>
  <si>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</si>
  <si>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</si>
  <si>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</si>
  <si>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</si>
  <si>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</si>
  <si>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</si>
  <si>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</si>
  <si>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</si>
  <si>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</si>
  <si>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</si>
  <si>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</si>
  <si>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</si>
  <si>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</si>
  <si>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</si>
  <si>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</si>
  <si>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</si>
  <si>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</si>
  <si>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</si>
  <si>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</si>
  <si>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</si>
  <si>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</si>
  <si>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</si>
  <si>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</si>
  <si>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</si>
  <si>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</si>
  <si>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</si>
  <si>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</si>
  <si>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</si>
  <si>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</si>
  <si>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</si>
  <si>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</si>
  <si>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</si>
  <si>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</si>
  <si>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</si>
  <si>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</si>
  <si>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</si>
  <si>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</si>
  <si>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</si>
  <si>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</si>
  <si>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</si>
  <si>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</si>
  <si>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</si>
  <si>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</si>
  <si>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</si>
  <si>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</si>
  <si>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</si>
  <si>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</si>
  <si>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</si>
  <si>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</si>
  <si>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</si>
  <si>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</si>
  <si>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</si>
  <si>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</si>
  <si>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</si>
  <si>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</si>
  <si>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</si>
  <si>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</si>
  <si>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</si>
  <si>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</si>
  <si>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</si>
  <si>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</si>
  <si>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</si>
  <si>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</si>
  <si>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</si>
  <si>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</si>
  <si>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</si>
  <si>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</si>
  <si>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</si>
  <si>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</si>
  <si>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</si>
  <si>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</si>
  <si>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</si>
  <si>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</si>
  <si>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</si>
  <si>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</si>
  <si>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</si>
  <si>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</si>
  <si>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</si>
  <si>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</si>
  <si>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</si>
  <si>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</si>
  <si>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</si>
  <si>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</si>
  <si>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</si>
  <si>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</si>
  <si>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</si>
  <si>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</si>
  <si>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</si>
  <si>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</si>
  <si>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</si>
  <si>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</si>
  <si>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</si>
  <si>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</si>
  <si>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</si>
  <si>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</si>
  <si>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</si>
  <si>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</si>
  <si>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</si>
  <si>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</si>
  <si>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</si>
  <si>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</si>
  <si>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</si>
  <si>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</si>
  <si>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</si>
  <si>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</si>
  <si>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</si>
  <si>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</si>
  <si>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</si>
  <si>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</si>
  <si>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</si>
  <si>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</si>
  <si>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</si>
  <si>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</si>
  <si>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</si>
  <si>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</si>
  <si>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</si>
  <si>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</si>
  <si>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</si>
  <si>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</si>
  <si>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</si>
  <si>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</si>
  <si>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</si>
  <si>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</si>
  <si>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</si>
  <si>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</si>
  <si>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</si>
  <si>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</si>
  <si>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</si>
  <si>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</si>
  <si>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</si>
  <si>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</si>
  <si>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</si>
  <si>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</si>
  <si>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</si>
  <si>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</si>
  <si>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</si>
  <si>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</si>
  <si>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</si>
  <si>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</si>
  <si>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</si>
  <si>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</si>
  <si>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</si>
  <si>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</si>
  <si>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</si>
  <si>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</si>
  <si>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</si>
  <si>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</si>
  <si>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</si>
  <si>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</si>
  <si>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</si>
  <si>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</si>
  <si>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</si>
  <si>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</si>
  <si>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</si>
  <si>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</si>
  <si>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</si>
  <si>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</si>
  <si>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</si>
  <si>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</si>
  <si>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</si>
  <si>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</si>
  <si>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</si>
  <si>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</si>
  <si>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</si>
  <si>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</si>
  <si>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</si>
  <si>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</si>
  <si>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</si>
  <si>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</si>
  <si>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</si>
  <si>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</si>
  <si>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</si>
  <si>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</si>
  <si>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</si>
  <si>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</si>
  <si>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</si>
  <si>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</si>
  <si>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</si>
  <si>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</si>
  <si>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</si>
  <si>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</si>
  <si>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</si>
  <si>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</si>
  <si>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</si>
  <si>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</si>
  <si>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</si>
  <si>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</si>
  <si>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</si>
  <si>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</si>
  <si>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</si>
  <si>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</si>
  <si>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</si>
  <si>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</si>
  <si>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</si>
  <si>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</si>
  <si>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</si>
  <si>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</si>
  <si>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</si>
  <si>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</si>
  <si>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</si>
  <si>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</si>
  <si>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</si>
  <si>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</si>
  <si>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</si>
  <si>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</si>
  <si>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</si>
  <si>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</si>
  <si>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</si>
  <si>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</si>
  <si>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</si>
  <si>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</si>
  <si>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</si>
  <si>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</si>
  <si>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</si>
  <si>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</si>
  <si>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</si>
  <si>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</si>
  <si>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</si>
  <si>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</si>
  <si>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</si>
  <si>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</si>
  <si>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</si>
  <si>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</si>
  <si>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</si>
  <si>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</si>
  <si>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</si>
  <si>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</si>
  <si>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</si>
  <si>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</si>
  <si>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</si>
  <si>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</si>
  <si>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</si>
  <si>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</si>
  <si>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</si>
  <si>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</si>
  <si>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</si>
  <si>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</si>
  <si>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</si>
  <si>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</si>
  <si>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</si>
  <si>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</si>
  <si>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</si>
  <si>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</si>
  <si>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</si>
  <si>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</si>
  <si>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</si>
  <si>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</si>
  <si>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</si>
  <si>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</si>
  <si>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</si>
  <si>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</si>
  <si>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</si>
  <si>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</si>
  <si>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</si>
  <si>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</si>
  <si>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</si>
  <si>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</si>
  <si>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</si>
  <si>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</si>
  <si>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</si>
  <si>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</si>
  <si>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</si>
  <si>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</si>
  <si>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</si>
  <si>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</si>
  <si>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</si>
  <si>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</si>
  <si>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</si>
  <si>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</si>
  <si>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</si>
  <si>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</si>
  <si>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</si>
  <si>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</si>
  <si>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</si>
  <si>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</si>
  <si>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</si>
  <si>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</si>
  <si>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</si>
  <si>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</si>
  <si>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</si>
  <si>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</si>
  <si>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</si>
  <si>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</si>
  <si>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</si>
  <si>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</si>
  <si>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</si>
  <si>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</si>
  <si>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</si>
  <si>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</si>
  <si>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</si>
  <si>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</si>
  <si>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</si>
  <si>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</si>
  <si>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</si>
  <si>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</si>
  <si>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</si>
  <si>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</si>
  <si>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</si>
  <si>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</si>
  <si>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</si>
  <si>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</si>
  <si>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</si>
  <si>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</si>
  <si>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</si>
  <si>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</si>
  <si>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</si>
  <si>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</si>
  <si>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</si>
  <si>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</si>
  <si>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</si>
  <si>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</si>
  <si>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</si>
  <si>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</si>
  <si>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</si>
  <si>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</si>
  <si>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</si>
  <si>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</si>
  <si>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</si>
  <si>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</si>
  <si>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</si>
  <si>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</si>
  <si>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</si>
  <si>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</si>
  <si>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</si>
  <si>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</si>
  <si>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</si>
  <si>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</si>
  <si>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</si>
  <si>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</si>
  <si>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</si>
  <si>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</si>
  <si>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</si>
  <si>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</si>
  <si>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</si>
  <si>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</si>
  <si>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</si>
  <si>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</si>
  <si>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</si>
  <si>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</si>
  <si>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</si>
  <si>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</si>
  <si>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</si>
  <si>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</si>
  <si>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</si>
  <si>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</si>
  <si>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</si>
  <si>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</si>
  <si>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</si>
  <si>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</si>
  <si>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</si>
  <si>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</si>
  <si>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</si>
  <si>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</si>
  <si>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</si>
  <si>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</si>
  <si>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</si>
  <si>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</si>
  <si>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</si>
  <si>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</si>
  <si>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</si>
  <si>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</si>
  <si>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</si>
  <si>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</si>
  <si>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</si>
  <si>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</si>
  <si>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</si>
  <si>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</si>
  <si>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</si>
  <si>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</si>
  <si>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</si>
  <si>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</si>
  <si>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</si>
  <si>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</si>
  <si>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</si>
  <si>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</si>
  <si>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</si>
  <si>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</si>
  <si>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</si>
  <si>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</si>
  <si>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</si>
  <si>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</si>
  <si>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</si>
  <si>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</si>
  <si>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</si>
  <si>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</si>
  <si>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</si>
  <si>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</si>
  <si>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</si>
  <si>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</si>
  <si>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</si>
  <si>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</si>
  <si>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</si>
  <si>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</si>
  <si>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</si>
  <si>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</si>
  <si>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</si>
  <si>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</si>
  <si>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</si>
  <si>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</si>
  <si>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</si>
  <si>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</si>
  <si>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</si>
  <si>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</si>
  <si>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</si>
  <si>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</si>
  <si>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</si>
  <si>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</si>
  <si>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</si>
  <si>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</si>
  <si>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</si>
  <si>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</si>
  <si>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</si>
  <si>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</si>
  <si>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</si>
  <si>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</si>
  <si>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</si>
  <si>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</si>
  <si>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</si>
  <si>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</si>
  <si>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</si>
  <si>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</si>
  <si>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</si>
  <si>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</si>
  <si>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</si>
  <si>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</si>
  <si>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</si>
  <si>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</si>
  <si>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</si>
  <si>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</si>
  <si>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</si>
  <si>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</si>
  <si>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</si>
  <si>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</si>
  <si>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</si>
  <si>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</si>
  <si>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</si>
  <si>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</si>
  <si>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</si>
  <si>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</si>
  <si>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</si>
  <si>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</si>
  <si>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</si>
  <si>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</si>
  <si>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</si>
  <si>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</si>
  <si>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</si>
  <si>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</si>
  <si>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</si>
  <si>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</si>
  <si>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</si>
  <si>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</si>
  <si>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</si>
  <si>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</si>
  <si>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</si>
  <si>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</si>
  <si>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</si>
  <si>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</si>
  <si>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</si>
  <si>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</si>
  <si>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</si>
  <si>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</si>
  <si>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</si>
  <si>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</si>
  <si>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</si>
  <si>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</si>
  <si>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</si>
  <si>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</si>
  <si>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</si>
  <si>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</si>
  <si>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</si>
  <si>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</si>
  <si>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</si>
  <si>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</si>
  <si>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</si>
  <si>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</si>
  <si>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</si>
  <si>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</si>
  <si>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</si>
  <si>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</si>
  <si>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</si>
  <si>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</si>
  <si>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</si>
  <si>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</si>
  <si>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</si>
  <si>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</si>
  <si>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</si>
  <si>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</si>
  <si>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</si>
  <si>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</si>
  <si>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</si>
  <si>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</si>
  <si>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</si>
  <si>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</si>
  <si>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</si>
  <si>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</si>
  <si>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</si>
  <si>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</si>
  <si>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</si>
  <si>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</si>
  <si>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</si>
  <si>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</si>
  <si>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</si>
  <si>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</si>
  <si>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</si>
  <si>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</si>
  <si>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</si>
  <si>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</si>
  <si>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</si>
  <si>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</si>
  <si>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</si>
  <si>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</si>
  <si>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</si>
  <si>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</si>
  <si>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</si>
  <si>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</si>
  <si>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</si>
  <si>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</si>
  <si>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</si>
  <si>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</si>
  <si>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</si>
  <si>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</si>
  <si>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</si>
  <si>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</si>
  <si>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</si>
  <si>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</si>
  <si>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</si>
  <si>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</si>
  <si>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</si>
  <si>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</si>
  <si>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</si>
  <si>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</si>
  <si>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</si>
  <si>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</si>
  <si>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</si>
  <si>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</si>
  <si>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</si>
  <si>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</si>
  <si>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</si>
  <si>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</si>
  <si>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</si>
  <si>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</si>
  <si>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</si>
  <si>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</si>
  <si>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</si>
  <si>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</si>
  <si>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</si>
  <si>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</si>
  <si>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</si>
  <si>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</si>
  <si>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</si>
  <si>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</si>
  <si>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</si>
  <si>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</si>
  <si>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</si>
  <si>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</si>
  <si>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</si>
  <si>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</si>
  <si>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</si>
  <si>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</si>
  <si>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</si>
  <si>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</si>
  <si>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</si>
  <si>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</si>
  <si>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</si>
  <si>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</si>
  <si>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</si>
  <si>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</si>
  <si>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</si>
  <si>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</si>
  <si>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</si>
  <si>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</si>
  <si>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</si>
  <si>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</si>
  <si>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</si>
  <si>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</si>
  <si>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</si>
  <si>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</si>
  <si>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</si>
  <si>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</si>
  <si>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</si>
  <si>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</si>
  <si>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</si>
  <si>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</si>
  <si>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</si>
  <si>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</si>
  <si>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</si>
  <si>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</si>
  <si>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</si>
  <si>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</si>
  <si>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</si>
  <si>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</si>
  <si>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</si>
  <si>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</si>
  <si>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</si>
  <si>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</si>
  <si>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</si>
  <si>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</si>
  <si>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</si>
  <si>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</si>
  <si>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</si>
  <si>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</si>
  <si>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</si>
  <si>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</si>
  <si>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</si>
  <si>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</si>
  <si>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</si>
  <si>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</si>
  <si>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</si>
  <si>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</si>
  <si>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</si>
  <si>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</si>
  <si>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</si>
  <si>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</si>
  <si>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</si>
  <si>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</si>
  <si>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</si>
  <si>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</si>
  <si>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</si>
  <si>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</si>
  <si>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</si>
  <si>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</si>
  <si>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</si>
  <si>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</si>
  <si>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</si>
  <si>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</si>
  <si>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</si>
  <si>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</si>
  <si>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</si>
  <si>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</si>
  <si>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</si>
  <si>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</si>
  <si>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</si>
  <si>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</si>
  <si>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</si>
  <si>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</si>
  <si>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</si>
  <si>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</si>
  <si>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</si>
  <si>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</si>
  <si>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</si>
  <si>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</si>
  <si>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</si>
  <si>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</si>
  <si>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</si>
  <si>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</si>
  <si>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</si>
  <si>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</si>
  <si>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</si>
  <si>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</si>
  <si>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</si>
  <si>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</si>
  <si>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</si>
  <si>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</si>
  <si>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</si>
  <si>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</si>
  <si>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</si>
  <si>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</si>
  <si>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</si>
  <si>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</si>
  <si>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</si>
  <si>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</si>
  <si>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</si>
  <si>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</si>
  <si>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</si>
  <si>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</si>
  <si>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</si>
  <si>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</si>
  <si>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</si>
  <si>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</si>
  <si>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</si>
  <si>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</si>
  <si>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</si>
  <si>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</si>
  <si>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</si>
  <si>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</si>
  <si>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</si>
  <si>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</si>
  <si>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</si>
  <si>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</si>
  <si>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</si>
  <si>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</si>
  <si>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</si>
  <si>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</si>
  <si>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</si>
  <si>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</si>
  <si>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</si>
  <si>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</si>
  <si>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</si>
  <si>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</si>
  <si>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</si>
  <si>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</si>
  <si>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</si>
  <si>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</si>
  <si>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</si>
  <si>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</si>
  <si>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</si>
  <si>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</si>
  <si>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</si>
  <si>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</si>
  <si>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</si>
  <si>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</si>
  <si>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</si>
  <si>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</si>
  <si>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</si>
  <si>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</si>
  <si>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</si>
  <si>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</si>
  <si>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</si>
  <si>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</si>
  <si>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</si>
  <si>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</si>
  <si>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</si>
  <si>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</si>
  <si>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</si>
  <si>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</si>
  <si>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</si>
  <si>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</si>
  <si>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</si>
  <si>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</si>
  <si>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</si>
  <si>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</si>
  <si>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</si>
  <si>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</si>
  <si>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</si>
  <si>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</si>
  <si>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</si>
  <si>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</si>
  <si>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</si>
  <si>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</si>
  <si>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</si>
  <si>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</si>
  <si>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</si>
  <si>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</si>
  <si>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</si>
  <si>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</si>
  <si>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</si>
  <si>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</si>
  <si>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</si>
  <si>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</si>
  <si>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</si>
  <si>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</si>
  <si>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</si>
  <si>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</si>
  <si>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</si>
  <si>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</si>
  <si>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</si>
  <si>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</si>
  <si>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</si>
  <si>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</si>
  <si>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</si>
  <si>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</si>
  <si>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</si>
  <si>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</si>
  <si>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</si>
  <si>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</si>
  <si>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</si>
  <si>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</si>
  <si>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</si>
  <si>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</si>
  <si>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</si>
  <si>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</si>
  <si>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</si>
  <si>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</si>
  <si>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</si>
  <si>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</si>
  <si>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</si>
  <si>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</si>
  <si>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</si>
  <si>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</si>
  <si>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</si>
  <si>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</si>
  <si>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</si>
  <si>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</si>
  <si>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</si>
  <si>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</si>
  <si>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</si>
  <si>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</si>
  <si>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</si>
  <si>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</si>
  <si>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</si>
  <si>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</si>
  <si>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</si>
  <si>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</si>
  <si>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</si>
  <si>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</si>
  <si>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</si>
  <si>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</si>
  <si>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</si>
  <si>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</si>
  <si>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</si>
  <si>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</si>
  <si>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</si>
  <si>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</si>
  <si>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</si>
  <si>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</si>
  <si>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</si>
  <si>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</si>
  <si>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</si>
  <si>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</si>
  <si>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</si>
  <si>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</si>
  <si>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</si>
  <si>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</si>
  <si>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</si>
  <si>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</si>
  <si>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</si>
  <si>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</si>
  <si>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</si>
  <si>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</si>
  <si>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</si>
  <si>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</si>
  <si>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</si>
  <si>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</si>
  <si>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</si>
  <si>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</si>
  <si>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</si>
  <si>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</si>
  <si>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</si>
  <si>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</si>
  <si>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</si>
  <si>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</si>
  <si>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</si>
  <si>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</si>
  <si>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</si>
  <si>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</si>
  <si>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</si>
  <si>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</si>
  <si>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</si>
  <si>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</si>
  <si>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</si>
  <si>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</si>
  <si>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</si>
  <si>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</si>
  <si>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</si>
  <si>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</si>
  <si>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</si>
  <si>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</si>
  <si>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</si>
  <si>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</si>
  <si>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</si>
  <si>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</si>
  <si>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</si>
  <si>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</si>
  <si>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</si>
  <si>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</si>
  <si>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</si>
  <si>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</si>
  <si>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</si>
  <si>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</si>
  <si>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</si>
  <si>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</si>
  <si>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</si>
  <si>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</si>
  <si>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</si>
  <si>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</si>
  <si>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</si>
  <si>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</si>
  <si>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</si>
  <si>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</si>
  <si>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</si>
  <si>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</si>
  <si>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</si>
  <si>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</si>
  <si>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</si>
  <si>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</si>
  <si>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</si>
  <si>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</si>
  <si>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</si>
  <si>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</si>
  <si>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</si>
  <si>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</si>
  <si>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</si>
  <si>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</si>
  <si>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</si>
  <si>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</si>
  <si>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</si>
  <si>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</si>
  <si>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</si>
  <si>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</si>
  <si>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</si>
  <si>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</si>
  <si>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</si>
  <si>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</si>
  <si>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</si>
  <si>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</si>
  <si>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</si>
  <si>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</si>
  <si>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</si>
  <si>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</si>
  <si>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</si>
  <si>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</si>
  <si>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</si>
  <si>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</si>
  <si>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</si>
  <si>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</si>
  <si>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</si>
  <si>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</si>
  <si>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</si>
  <si>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</si>
  <si>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</si>
  <si>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</si>
  <si>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</si>
  <si>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</si>
  <si>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</si>
  <si>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</si>
  <si>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</si>
  <si>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</si>
  <si>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</si>
  <si>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</si>
  <si>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</si>
  <si>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</si>
  <si>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</si>
  <si>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</si>
  <si>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</si>
  <si>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</si>
  <si>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</si>
  <si>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</si>
  <si>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</si>
  <si>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</si>
  <si>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</si>
  <si>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</si>
  <si>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</si>
  <si>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</si>
  <si>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</si>
  <si>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</si>
  <si>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</si>
  <si>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</si>
  <si>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</si>
  <si>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</si>
  <si>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</si>
  <si>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</si>
  <si>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</si>
  <si>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</si>
  <si>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</si>
  <si>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</si>
  <si>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</si>
  <si>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</si>
  <si>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</si>
  <si>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</si>
  <si>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</si>
  <si>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</si>
  <si>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</si>
  <si>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</si>
  <si>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</si>
  <si>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</si>
  <si>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</si>
  <si>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</si>
  <si>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</si>
  <si>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</si>
  <si>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</si>
  <si>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</si>
  <si>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</si>
  <si>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</si>
  <si>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</si>
  <si>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</si>
  <si>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</si>
  <si>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</si>
  <si>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</si>
  <si>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</si>
  <si>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</si>
  <si>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</si>
  <si>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</si>
  <si>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</si>
  <si>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</si>
  <si>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</si>
  <si>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</si>
  <si>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</si>
  <si>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</si>
  <si>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</si>
  <si>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</si>
  <si>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</si>
  <si>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</si>
  <si>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</si>
  <si>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</si>
  <si>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</si>
  <si>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</si>
  <si>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</si>
  <si>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</si>
  <si>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</si>
  <si>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</si>
  <si>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</si>
  <si>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</si>
  <si>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</si>
  <si>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</si>
  <si>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</si>
  <si>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</si>
  <si>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</si>
  <si>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</si>
  <si>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</si>
  <si>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</si>
  <si>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</si>
  <si>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</si>
  <si>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</si>
  <si>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</si>
  <si>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</si>
  <si>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</si>
  <si>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</si>
  <si>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</si>
  <si>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</si>
  <si>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</si>
  <si>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</si>
  <si>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</si>
  <si>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</si>
  <si>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</si>
  <si>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</si>
  <si>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</si>
  <si>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</si>
  <si>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</si>
  <si>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</si>
  <si>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</si>
  <si>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</si>
  <si>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</si>
  <si>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</si>
  <si>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</si>
  <si>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</si>
  <si>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</si>
  <si>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</si>
  <si>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</si>
  <si>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</si>
  <si>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</si>
  <si>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</si>
  <si>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</si>
  <si>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</si>
  <si>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</si>
  <si>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</si>
  <si>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</si>
  <si>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</si>
  <si>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</si>
  <si>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</si>
  <si>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</si>
  <si>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</si>
  <si>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</si>
  <si>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</si>
  <si>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</si>
  <si>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</si>
  <si>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</si>
  <si>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</si>
  <si>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</si>
  <si>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</si>
  <si>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</si>
  <si>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</si>
  <si>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</si>
  <si>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</si>
  <si>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</si>
  <si>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</si>
  <si>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</si>
  <si>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</si>
  <si>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</si>
  <si>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</si>
  <si>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</si>
  <si>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</si>
  <si>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</si>
  <si>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</si>
  <si>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</si>
  <si>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</si>
  <si>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</si>
  <si>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</si>
  <si>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</si>
  <si>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</si>
  <si>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</si>
  <si>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</si>
  <si>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</si>
  <si>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</si>
  <si>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</si>
  <si>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</si>
  <si>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</si>
  <si>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</si>
  <si>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</si>
  <si>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</si>
  <si>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</si>
  <si>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</si>
  <si>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</si>
  <si>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</si>
  <si>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</si>
  <si>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</si>
  <si>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</si>
  <si>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</si>
  <si>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</si>
  <si>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</si>
  <si>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</si>
  <si>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</si>
  <si>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</si>
  <si>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</si>
  <si>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</si>
  <si>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</si>
  <si>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</si>
  <si>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</si>
  <si>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</si>
  <si>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</si>
  <si>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</si>
  <si>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</si>
  <si>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</si>
  <si>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</si>
  <si>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</si>
  <si>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</si>
  <si>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</si>
  <si>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</si>
  <si>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</si>
  <si>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</si>
  <si>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</si>
  <si>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</si>
  <si>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</si>
  <si>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</si>
  <si>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</si>
  <si>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</si>
  <si>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</si>
  <si>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</si>
  <si>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</si>
  <si>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</si>
  <si>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</si>
  <si>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</si>
  <si>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</si>
  <si>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</si>
  <si>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</si>
  <si>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</si>
  <si>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</si>
  <si>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</si>
  <si>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</si>
  <si>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</si>
  <si>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</si>
  <si>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</si>
  <si>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</si>
  <si>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</si>
  <si>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</si>
  <si>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</si>
  <si>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</si>
  <si>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</si>
  <si>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</si>
  <si>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</si>
  <si>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</si>
  <si>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</si>
  <si>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</si>
  <si>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</si>
  <si>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</si>
  <si>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</si>
  <si>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</si>
  <si>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</si>
  <si>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</si>
  <si>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</si>
  <si>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</si>
  <si>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</si>
  <si>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</si>
  <si>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</si>
  <si>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</si>
  <si>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</si>
  <si>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</si>
  <si>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</si>
  <si>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</si>
  <si>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</si>
  <si>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</si>
  <si>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</si>
  <si>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</si>
  <si>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</si>
  <si>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</si>
  <si>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</si>
  <si>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</si>
  <si>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</si>
  <si>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</si>
  <si>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</si>
  <si>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</si>
  <si>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</si>
  <si>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</si>
  <si>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</si>
  <si>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</si>
  <si>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</si>
  <si>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</si>
  <si>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</si>
  <si>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</si>
  <si>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</si>
  <si>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</si>
  <si>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</si>
  <si>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</si>
  <si>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</si>
  <si>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</si>
  <si>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</si>
  <si>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</si>
  <si>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</si>
  <si>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</si>
  <si>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</si>
  <si>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</si>
  <si>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</si>
  <si>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</si>
  <si>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</si>
  <si>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</si>
  <si>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</si>
  <si>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</si>
  <si>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</si>
  <si>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</si>
  <si>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</si>
  <si>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</si>
  <si>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</si>
  <si>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</si>
  <si>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</si>
  <si>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</si>
  <si>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</si>
  <si>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</si>
  <si>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</si>
  <si>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</si>
  <si>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</si>
  <si>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</si>
  <si>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</si>
  <si>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</si>
  <si>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</si>
  <si>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</si>
  <si>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</si>
  <si>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</si>
  <si>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</si>
  <si>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</si>
  <si>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</si>
  <si>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</si>
  <si>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</si>
  <si>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</si>
  <si>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</si>
  <si>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</si>
  <si>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</si>
  <si>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</si>
  <si>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</si>
  <si>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</si>
  <si>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</si>
  <si>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</si>
  <si>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</si>
  <si>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</si>
  <si>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</si>
  <si>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</si>
  <si>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</si>
  <si>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</si>
  <si>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</si>
  <si>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</si>
  <si>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</si>
  <si>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</si>
  <si>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</si>
  <si>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</si>
  <si>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</si>
  <si>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</si>
  <si>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</si>
  <si>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</si>
  <si>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</si>
  <si>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</si>
  <si>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</si>
  <si>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</si>
  <si>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</si>
  <si>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</si>
  <si>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</si>
  <si>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</si>
  <si>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</si>
  <si>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</si>
  <si>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</si>
  <si>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</si>
  <si>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</si>
  <si>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</si>
  <si>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</si>
  <si>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</si>
  <si>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</si>
  <si>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</si>
  <si>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</si>
  <si>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</si>
  <si>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</si>
  <si>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</si>
  <si>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</si>
  <si>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</si>
  <si>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</si>
  <si>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</si>
  <si>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</si>
  <si>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</si>
  <si>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</si>
  <si>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</si>
  <si>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</si>
  <si>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</si>
  <si>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</si>
  <si>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</si>
  <si>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</si>
  <si>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</si>
  <si>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</si>
  <si>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</si>
  <si>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</si>
  <si>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</si>
  <si>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</si>
  <si>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</si>
  <si>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</si>
  <si>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</si>
  <si>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</si>
  <si>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</si>
  <si>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</si>
  <si>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</si>
  <si>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</si>
  <si>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</si>
  <si>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</si>
  <si>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</si>
  <si>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</si>
  <si>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</si>
  <si>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</si>
  <si>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</si>
  <si>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</si>
  <si>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</si>
  <si>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</si>
  <si>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</si>
  <si>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</si>
  <si>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</si>
  <si>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</si>
  <si>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</si>
  <si>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</si>
  <si>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</si>
  <si>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</si>
  <si>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</si>
  <si>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</si>
  <si>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</si>
  <si>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</si>
  <si>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</si>
  <si>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</si>
  <si>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</si>
  <si>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</si>
  <si>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</si>
  <si>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</si>
  <si>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</si>
  <si>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</si>
  <si>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</si>
  <si>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</si>
  <si>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</si>
  <si>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</si>
  <si>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</si>
  <si>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</si>
  <si>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</si>
  <si>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</si>
  <si>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</si>
  <si>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</si>
  <si>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</si>
  <si>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</si>
  <si>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</si>
  <si>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</si>
  <si>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</si>
  <si>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</si>
  <si>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</si>
  <si>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</si>
  <si>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</si>
  <si>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</si>
  <si>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</si>
  <si>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</si>
  <si>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</si>
  <si>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</si>
  <si>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</si>
  <si>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</si>
  <si>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</si>
  <si>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</si>
  <si>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</si>
  <si>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</si>
  <si>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</si>
  <si>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</si>
  <si>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</si>
  <si>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</si>
  <si>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</si>
  <si>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</si>
  <si>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</si>
  <si>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</si>
  <si>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</si>
  <si>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</si>
  <si>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</si>
  <si>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</si>
  <si>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</si>
  <si>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</si>
  <si>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</si>
  <si>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</si>
  <si>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</si>
  <si>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</si>
  <si>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</si>
  <si>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</si>
  <si>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</si>
  <si>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</si>
  <si>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</si>
  <si>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</si>
  <si>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</si>
  <si>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</si>
  <si>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</si>
  <si>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</si>
  <si>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</si>
  <si>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</si>
  <si>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</si>
  <si>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</si>
  <si>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</si>
  <si>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</si>
  <si>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</si>
  <si>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</si>
  <si>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</si>
  <si>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</si>
  <si>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</si>
  <si>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</si>
  <si>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</si>
  <si>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</si>
  <si>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</si>
  <si>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</si>
  <si>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</si>
  <si>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</si>
  <si>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</si>
  <si>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</si>
  <si>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</si>
  <si>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</si>
  <si>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</si>
  <si>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</si>
  <si>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</si>
  <si>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</si>
  <si>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</si>
  <si>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</si>
  <si>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</si>
  <si>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</si>
  <si>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</si>
  <si>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</si>
  <si>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</si>
  <si>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</si>
  <si>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</si>
  <si>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</si>
  <si>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</si>
  <si>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</si>
  <si>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</si>
  <si>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</si>
  <si>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</si>
  <si>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</si>
  <si>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</si>
  <si>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</si>
  <si>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</si>
  <si>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</si>
  <si>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</si>
  <si>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</si>
  <si>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</si>
  <si>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</si>
  <si>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</si>
  <si>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</si>
  <si>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</si>
  <si>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</si>
  <si>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</si>
  <si>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</si>
  <si>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</si>
  <si>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</si>
  <si>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</si>
  <si>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</si>
  <si>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</si>
  <si>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</si>
  <si>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</si>
  <si>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</si>
  <si>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</si>
  <si>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</si>
  <si>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</si>
  <si>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</si>
  <si>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</si>
  <si>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</si>
  <si>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</si>
  <si>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</si>
  <si>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</si>
  <si>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</si>
  <si>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</si>
  <si>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</si>
  <si>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</si>
  <si>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</si>
  <si>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</si>
  <si>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</si>
  <si>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</si>
  <si>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</si>
  <si>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</si>
  <si>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</si>
  <si>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</si>
  <si>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</si>
  <si>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</si>
  <si>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</si>
  <si>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</si>
  <si>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</si>
  <si>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</si>
  <si>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</si>
  <si>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</si>
  <si>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</si>
  <si>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</si>
  <si>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</si>
  <si>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</si>
  <si>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</si>
  <si>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</si>
  <si>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</si>
  <si>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</si>
  <si>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</si>
  <si>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</si>
  <si>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</si>
  <si>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</si>
  <si>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</si>
  <si>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</si>
  <si>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</si>
  <si>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</si>
  <si>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</si>
  <si>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</si>
  <si>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</si>
  <si>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</si>
  <si>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</si>
  <si>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</si>
  <si>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</si>
  <si>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</si>
  <si>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</si>
  <si>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</si>
  <si>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</si>
  <si>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</si>
  <si>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</si>
  <si>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</si>
  <si>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</si>
  <si>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</si>
  <si>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</si>
  <si>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</si>
  <si>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</si>
  <si>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</si>
  <si>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</si>
  <si>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</si>
  <si>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</si>
  <si>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</si>
  <si>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</si>
  <si>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</si>
  <si>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</si>
  <si>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</si>
  <si>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</si>
  <si>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</si>
  <si>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</si>
  <si>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</si>
  <si>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</si>
  <si>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</si>
  <si>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</si>
  <si>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</si>
  <si>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</si>
  <si>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</si>
  <si>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</si>
  <si>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</si>
  <si>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</si>
  <si>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</si>
  <si>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</si>
  <si>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</si>
  <si>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</si>
  <si>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</si>
  <si>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</si>
  <si>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</si>
  <si>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</si>
  <si>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</si>
  <si>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</si>
  <si>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</si>
  <si>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</si>
  <si>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</si>
  <si>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</si>
  <si>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</si>
  <si>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</si>
  <si>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</si>
  <si>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</si>
  <si>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</si>
  <si>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</si>
  <si>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</si>
  <si>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</si>
  <si>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</si>
  <si>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</si>
  <si>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</si>
  <si>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</si>
  <si>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</si>
  <si>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</si>
  <si>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</si>
  <si>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</si>
  <si>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</si>
  <si>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</si>
  <si>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</si>
  <si>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</si>
  <si>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</si>
  <si>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</si>
  <si>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</si>
  <si>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</si>
  <si>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</si>
  <si>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</si>
  <si>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</si>
  <si>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</si>
  <si>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</si>
  <si>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</si>
  <si>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</si>
  <si>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</si>
  <si>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</si>
  <si>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</si>
  <si>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</si>
  <si>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</si>
  <si>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</si>
  <si>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</si>
  <si>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</si>
  <si>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</si>
  <si>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</si>
  <si>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</si>
  <si>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</si>
  <si>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</si>
  <si>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</si>
  <si>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</si>
  <si>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</si>
  <si>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</si>
  <si>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</si>
  <si>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</si>
  <si>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</si>
  <si>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</si>
  <si>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</si>
  <si>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</si>
  <si>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</si>
  <si>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</si>
  <si>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</si>
  <si>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</si>
  <si>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</si>
  <si>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</si>
  <si>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</si>
  <si>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</si>
  <si>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</si>
  <si>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</si>
  <si>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</si>
  <si>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</si>
  <si>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</si>
  <si>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</si>
  <si>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</si>
  <si>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</si>
  <si>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</si>
  <si>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</si>
  <si>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</si>
  <si>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</si>
  <si>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</si>
  <si>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</si>
  <si>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</si>
  <si>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</si>
  <si>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</si>
  <si>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</si>
  <si>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</si>
  <si>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</si>
  <si>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</si>
  <si>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</si>
  <si>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</si>
  <si>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</si>
  <si>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</si>
  <si>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</si>
  <si>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</si>
  <si>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</si>
  <si>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</si>
  <si>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</si>
  <si>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</si>
  <si>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</si>
  <si>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</si>
  <si>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</si>
  <si>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</si>
  <si>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</si>
  <si>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</si>
  <si>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</si>
  <si>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</si>
  <si>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</si>
  <si>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</si>
  <si>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</si>
  <si>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</si>
  <si>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</si>
  <si>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</si>
  <si>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</si>
  <si>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</si>
  <si>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</si>
  <si>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</si>
  <si>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</si>
  <si>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</si>
  <si>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</si>
  <si>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</si>
  <si>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</si>
  <si>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</si>
  <si>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</si>
  <si>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</si>
  <si>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</si>
  <si>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</si>
  <si>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</si>
  <si>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</si>
  <si>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</si>
  <si>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</si>
  <si>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</si>
  <si>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</si>
  <si>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</si>
  <si>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</si>
  <si>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</si>
  <si>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</si>
  <si>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</si>
  <si>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</si>
  <si>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</si>
  <si>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</si>
  <si>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</si>
  <si>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</si>
  <si>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</si>
  <si>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</si>
  <si>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</si>
  <si>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</si>
  <si>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</si>
  <si>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</si>
  <si>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</si>
  <si>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</si>
  <si>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</si>
  <si>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</si>
  <si>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</si>
  <si>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</si>
  <si>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</si>
  <si>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</si>
  <si>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</si>
  <si>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</si>
  <si>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</si>
  <si>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</si>
  <si>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</si>
  <si>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</si>
  <si>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</si>
  <si>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</si>
  <si>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</si>
  <si>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</si>
  <si>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</si>
  <si>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</si>
  <si>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</si>
  <si>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</si>
  <si>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</si>
  <si>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</si>
  <si>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</si>
  <si>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</si>
  <si>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</si>
  <si>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</si>
  <si>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</si>
  <si>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</si>
  <si>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</si>
  <si>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</si>
  <si>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</si>
  <si>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</si>
  <si>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</si>
  <si>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</si>
  <si>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</si>
  <si>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</si>
  <si>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</si>
  <si>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</si>
  <si>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</si>
  <si>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</si>
  <si>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</si>
  <si>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</si>
  <si>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</si>
  <si>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</si>
  <si>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</si>
  <si>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</si>
  <si>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</si>
  <si>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</si>
  <si>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</si>
  <si>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</si>
  <si>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</si>
  <si>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</si>
  <si>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</si>
  <si>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</si>
  <si>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</si>
  <si>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</si>
  <si>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</si>
  <si>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</si>
  <si>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</si>
  <si>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</si>
  <si>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</si>
  <si>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</si>
  <si>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</si>
  <si>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</si>
  <si>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</si>
  <si>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</si>
  <si>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</si>
  <si>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</si>
  <si>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</si>
  <si>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</si>
  <si>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</si>
  <si>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</si>
  <si>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</si>
  <si>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</si>
  <si>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</si>
  <si>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</si>
  <si>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</si>
  <si>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</si>
  <si>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</si>
  <si>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</si>
  <si>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</si>
  <si>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</si>
  <si>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</si>
  <si>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</si>
  <si>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</si>
  <si>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</si>
  <si>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</si>
  <si>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</si>
  <si>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</si>
  <si>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</si>
  <si>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</si>
  <si>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</si>
  <si>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</si>
  <si>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</si>
  <si>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</si>
  <si>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</si>
  <si>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</si>
  <si>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</si>
  <si>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</si>
  <si>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</si>
  <si>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</si>
  <si>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</si>
  <si>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</si>
  <si>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</si>
  <si>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</si>
  <si>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</si>
  <si>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</si>
  <si>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</si>
  <si>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</si>
  <si>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</si>
  <si>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</si>
  <si>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</si>
  <si>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</si>
  <si>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</si>
  <si>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</si>
  <si>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</si>
  <si>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</si>
  <si>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</si>
  <si>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</si>
  <si>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</si>
  <si>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</si>
  <si>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</si>
  <si>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</si>
  <si>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</si>
  <si>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</si>
  <si>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</si>
  <si>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</si>
  <si>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</si>
  <si>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</si>
  <si>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</si>
  <si>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</si>
  <si>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</si>
  <si>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</si>
  <si>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</si>
  <si>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</si>
  <si>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</si>
  <si>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</si>
  <si>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</si>
  <si>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</si>
  <si>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</si>
  <si>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</si>
  <si>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</si>
  <si>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</si>
  <si>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</si>
  <si>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</si>
  <si>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</si>
  <si>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</si>
  <si>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</si>
  <si>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</si>
  <si>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</si>
  <si>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</si>
  <si>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</si>
  <si>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</si>
  <si>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</si>
  <si>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</si>
  <si>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</si>
  <si>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</si>
  <si>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</si>
  <si>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</si>
  <si>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</si>
  <si>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</si>
  <si>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</si>
  <si>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</si>
  <si>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</si>
  <si>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</si>
  <si>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</si>
  <si>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</si>
  <si>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</si>
  <si>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</si>
  <si>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</si>
  <si>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</si>
  <si>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</si>
  <si>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</si>
  <si>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</si>
  <si>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</si>
  <si>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</si>
  <si>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</si>
  <si>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</si>
  <si>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</si>
  <si>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</si>
  <si>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</si>
  <si>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</si>
  <si>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</si>
  <si>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</si>
  <si>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</si>
  <si>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</si>
  <si>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</si>
  <si>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</si>
  <si>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</si>
  <si>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</si>
  <si>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</si>
  <si>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</si>
  <si>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</si>
  <si>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</si>
  <si>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</si>
  <si>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</si>
  <si>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</si>
  <si>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</si>
  <si>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</si>
  <si>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</si>
  <si>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</si>
  <si>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</si>
  <si>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</si>
  <si>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</si>
  <si>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</si>
  <si>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</si>
  <si>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</si>
  <si>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</si>
  <si>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</si>
  <si>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</si>
  <si>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</si>
  <si>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</si>
  <si>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</si>
  <si>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</si>
  <si>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</si>
  <si>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</si>
  <si>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</si>
  <si>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</si>
  <si>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</si>
  <si>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</si>
  <si>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</si>
  <si>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</si>
  <si>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</si>
  <si>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</si>
  <si>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</si>
  <si>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</si>
  <si>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</si>
  <si>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</si>
  <si>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</si>
  <si>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</si>
  <si>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</si>
  <si>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</si>
  <si>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</si>
  <si>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</si>
  <si>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</si>
  <si>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</si>
  <si>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</si>
  <si>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</si>
  <si>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</si>
  <si>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</si>
  <si>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</si>
  <si>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</si>
  <si>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</si>
  <si>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</si>
  <si>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</si>
  <si>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</si>
  <si>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</si>
  <si>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</si>
  <si>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</si>
  <si>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</si>
  <si>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</si>
  <si>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</si>
  <si>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</si>
  <si>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</si>
  <si>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</si>
  <si>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</si>
  <si>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</si>
  <si>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</si>
  <si>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</si>
  <si>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</si>
  <si>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</si>
  <si>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</si>
  <si>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</si>
  <si>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</si>
  <si>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</si>
  <si>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</si>
  <si>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</si>
  <si>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</si>
  <si>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</si>
  <si>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</si>
  <si>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</si>
  <si>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</si>
  <si>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</si>
  <si>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</si>
  <si>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</si>
  <si>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</si>
  <si>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</si>
  <si>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</si>
  <si>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</si>
  <si>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</si>
  <si>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</si>
  <si>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</si>
  <si>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</si>
  <si>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</si>
  <si>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</si>
  <si>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</si>
  <si>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</si>
  <si>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</si>
  <si>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</si>
  <si>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</si>
  <si>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</si>
  <si>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</si>
  <si>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</si>
  <si>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</si>
  <si>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</si>
  <si>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</si>
  <si>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</si>
  <si>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</si>
  <si>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</si>
  <si>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</si>
  <si>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</si>
  <si>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</si>
  <si>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</si>
  <si>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</si>
  <si>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</si>
  <si>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</si>
  <si>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</si>
  <si>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</si>
  <si>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</si>
  <si>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</si>
  <si>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</si>
  <si>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</si>
  <si>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</si>
  <si>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</si>
  <si>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</si>
  <si>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</si>
  <si>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</si>
  <si>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</si>
  <si>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</si>
  <si>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</si>
  <si>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</si>
  <si>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</si>
  <si>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</si>
  <si>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</si>
  <si>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</si>
  <si>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</si>
  <si>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</si>
  <si>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</si>
  <si>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</si>
  <si>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</si>
  <si>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</si>
  <si>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</si>
  <si>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</si>
  <si>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</si>
  <si>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</si>
  <si>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</si>
  <si>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</si>
  <si>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</si>
  <si>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</si>
  <si>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</si>
  <si>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</si>
  <si>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</si>
  <si>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</si>
  <si>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</si>
  <si>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</si>
  <si>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</si>
  <si>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</si>
  <si>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</si>
  <si>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</si>
  <si>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</si>
  <si>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</si>
  <si>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</si>
  <si>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</si>
  <si>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</si>
  <si>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</si>
  <si>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</si>
  <si>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</si>
  <si>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</si>
  <si>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</si>
  <si>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</si>
  <si>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</si>
  <si>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</si>
  <si>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</si>
  <si>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</si>
  <si>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</si>
  <si>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</si>
  <si>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</si>
  <si>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</si>
  <si>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</si>
  <si>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</si>
  <si>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</si>
  <si>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</si>
  <si>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</si>
  <si>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</si>
  <si>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</si>
  <si>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</si>
  <si>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</si>
  <si>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</si>
  <si>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</si>
  <si>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</si>
  <si>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</si>
  <si>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</si>
  <si>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</si>
  <si>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</si>
  <si>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</si>
  <si>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</si>
  <si>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</si>
  <si>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</si>
  <si>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</si>
  <si>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</si>
  <si>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</si>
  <si>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</si>
  <si>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</si>
  <si>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</si>
  <si>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</si>
  <si>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</si>
  <si>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</si>
  <si>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</si>
  <si>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</si>
  <si>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</si>
  <si>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</si>
  <si>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</si>
  <si>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</si>
  <si>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</si>
  <si>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</si>
  <si>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</si>
  <si>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</si>
  <si>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</si>
  <si>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</si>
  <si>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</si>
  <si>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</si>
  <si>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</si>
  <si>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</si>
  <si>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</si>
  <si>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</si>
  <si>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</si>
  <si>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</si>
  <si>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</si>
  <si>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</si>
  <si>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</si>
  <si>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</si>
  <si>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</si>
  <si>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</si>
  <si>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</si>
  <si>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</si>
  <si>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</si>
  <si>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</si>
  <si>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</si>
  <si>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</si>
  <si>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</si>
  <si>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</si>
  <si>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</si>
  <si>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</si>
  <si>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</si>
  <si>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</si>
  <si>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</si>
  <si>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</si>
  <si>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</si>
  <si>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</si>
  <si>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</si>
  <si>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</si>
  <si>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</si>
  <si>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</si>
  <si>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</si>
  <si>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</si>
  <si>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</si>
  <si>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</si>
  <si>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</si>
  <si>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</si>
  <si>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</si>
  <si>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</si>
  <si>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</si>
  <si>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</si>
  <si>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</si>
  <si>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</si>
  <si>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</si>
  <si>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</si>
  <si>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</si>
  <si>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</si>
  <si>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</si>
  <si>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</si>
  <si>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</si>
  <si>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</si>
  <si>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</si>
  <si>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</si>
  <si>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</si>
  <si>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</si>
  <si>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</si>
  <si>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</si>
  <si>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</si>
  <si>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</si>
  <si>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</si>
  <si>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</si>
  <si>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</si>
  <si>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</si>
  <si>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</si>
  <si>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</si>
  <si>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</si>
  <si>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</si>
  <si>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</si>
  <si>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</si>
  <si>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</si>
  <si>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</si>
  <si>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</si>
  <si>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</si>
  <si>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</si>
  <si>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</si>
  <si>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</si>
  <si>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</si>
  <si>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</si>
  <si>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</si>
  <si>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</si>
  <si>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</si>
  <si>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</si>
  <si>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</si>
  <si>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</si>
  <si>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</si>
  <si>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</si>
  <si>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</si>
  <si>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</si>
  <si>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</si>
  <si>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</si>
  <si>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</si>
  <si>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</si>
  <si>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</si>
  <si>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</si>
  <si>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</si>
  <si>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</si>
  <si>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</si>
  <si>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</si>
  <si>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</si>
  <si>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</si>
  <si>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</si>
  <si>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</si>
  <si>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</si>
  <si>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</si>
  <si>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</si>
  <si>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</si>
  <si>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</si>
  <si>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</si>
  <si>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</si>
  <si>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</si>
  <si>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</si>
  <si>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</si>
  <si>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</si>
  <si>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</si>
  <si>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</si>
  <si>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</si>
  <si>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</si>
  <si>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</si>
  <si>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</si>
  <si>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</si>
  <si>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</si>
  <si>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</si>
  <si>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</si>
  <si>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</si>
  <si>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</si>
  <si>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</si>
  <si>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</si>
  <si>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</si>
  <si>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</si>
  <si>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</si>
  <si>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</si>
  <si>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</si>
  <si>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</si>
  <si>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</si>
  <si>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</si>
  <si>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</si>
  <si>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</si>
  <si>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</si>
  <si>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</si>
  <si>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</si>
  <si>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</si>
  <si>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</si>
  <si>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</si>
  <si>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</si>
  <si>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</si>
  <si>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</si>
  <si>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</si>
  <si>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</si>
  <si>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</si>
  <si>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</si>
  <si>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</si>
  <si>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</si>
  <si>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</si>
  <si>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</si>
  <si>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</si>
  <si>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</si>
  <si>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</si>
  <si>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</si>
  <si>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</si>
  <si>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</si>
  <si>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</si>
  <si>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</si>
  <si>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</si>
  <si>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</si>
  <si>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</si>
  <si>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</si>
  <si>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</si>
  <si>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</si>
  <si>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</si>
  <si>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</si>
  <si>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</si>
  <si>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</si>
  <si>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</si>
  <si>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</si>
  <si>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</si>
  <si>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</si>
  <si>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</si>
  <si>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</si>
  <si>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</si>
  <si>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</si>
  <si>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</si>
  <si>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</si>
  <si>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</si>
  <si>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</si>
  <si>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</si>
  <si>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</si>
  <si>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</si>
  <si>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</si>
  <si>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</si>
  <si>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</si>
  <si>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</si>
  <si>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</si>
  <si>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</si>
  <si>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</si>
  <si>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</si>
  <si>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</si>
  <si>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</si>
  <si>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</si>
  <si>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</si>
  <si>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</si>
  <si>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</si>
  <si>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</si>
  <si>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</si>
  <si>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</si>
  <si>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</si>
  <si>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</si>
  <si>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</si>
  <si>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</si>
  <si>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</si>
  <si>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</si>
  <si>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</si>
  <si>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</si>
  <si>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</si>
  <si>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</si>
  <si>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</si>
  <si>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</si>
  <si>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</si>
  <si>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</si>
  <si>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</si>
  <si>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</si>
  <si>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</si>
  <si>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</si>
  <si>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</si>
  <si>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</si>
  <si>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</si>
  <si>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</si>
  <si>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</si>
  <si>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</si>
  <si>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</si>
  <si>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</si>
  <si>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</si>
  <si>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</si>
  <si>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</si>
  <si>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</si>
  <si>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</si>
  <si>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</si>
  <si>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</si>
  <si>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</si>
  <si>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</si>
  <si>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</si>
  <si>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</si>
  <si>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</si>
  <si>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</si>
  <si>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</si>
  <si>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</si>
  <si>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</si>
  <si>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</si>
  <si>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</si>
  <si>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</si>
  <si>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</si>
  <si>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</si>
  <si>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</si>
  <si>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</si>
  <si>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</si>
  <si>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</si>
  <si>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</si>
  <si>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</si>
  <si>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</si>
  <si>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</si>
  <si>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</si>
  <si>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</si>
  <si>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</si>
  <si>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</si>
  <si>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</si>
  <si>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</si>
  <si>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</si>
  <si>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</si>
  <si>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</si>
  <si>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</si>
  <si>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</si>
  <si>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</si>
  <si>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</si>
  <si>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</si>
  <si>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</si>
  <si>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</si>
  <si>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</si>
  <si>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</si>
  <si>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</si>
  <si>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</si>
  <si>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</si>
  <si>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</si>
  <si>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</si>
  <si>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</si>
  <si>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</si>
  <si>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</si>
  <si>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</si>
  <si>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</si>
  <si>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</si>
  <si>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</si>
  <si>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</si>
  <si>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</si>
  <si>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</si>
  <si>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</si>
  <si>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</si>
  <si>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</si>
  <si>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</si>
  <si>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</si>
  <si>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</si>
  <si>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</si>
  <si>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</si>
  <si>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</si>
  <si>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</si>
  <si>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</si>
  <si>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</si>
  <si>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</si>
  <si>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</si>
  <si>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</si>
  <si>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</si>
  <si>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</si>
  <si>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</si>
  <si>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</si>
  <si>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</si>
  <si>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</si>
  <si>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</si>
  <si>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</si>
  <si>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</si>
  <si>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</si>
  <si>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</si>
  <si>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</si>
  <si>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</si>
  <si>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</si>
  <si>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</si>
  <si>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</si>
  <si>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</si>
  <si>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</si>
  <si>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</si>
  <si>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</si>
  <si>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</si>
  <si>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</si>
  <si>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</si>
  <si>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</si>
  <si>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</si>
  <si>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</si>
  <si>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</si>
  <si>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</si>
  <si>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</si>
  <si>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</si>
  <si>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</si>
  <si>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</si>
  <si>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</si>
  <si>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</si>
  <si>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</si>
  <si>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</si>
  <si>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</si>
  <si>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</si>
  <si>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</si>
  <si>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</si>
  <si>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</si>
  <si>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</si>
  <si>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</si>
  <si>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</si>
  <si>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</si>
  <si>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</si>
  <si>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</si>
  <si>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</si>
  <si>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</si>
  <si>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</si>
  <si>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</si>
  <si>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</si>
  <si>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</si>
  <si>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</si>
  <si>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</si>
  <si>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</si>
  <si>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</si>
  <si>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</si>
  <si>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</si>
  <si>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</si>
  <si>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</si>
  <si>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</si>
  <si>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</si>
  <si>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</si>
  <si>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</si>
  <si>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</si>
  <si>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</si>
  <si>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</si>
  <si>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</si>
  <si>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</si>
  <si>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</si>
  <si>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</si>
  <si>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</si>
  <si>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</si>
  <si>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</si>
  <si>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</si>
  <si>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</si>
  <si>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</si>
  <si>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</si>
  <si>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</si>
  <si>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</si>
  <si>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</si>
  <si>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</si>
  <si>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</si>
  <si>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</si>
  <si>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</si>
  <si>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</si>
  <si>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</si>
  <si>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</si>
  <si>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</si>
  <si>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</si>
  <si>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</si>
  <si>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</si>
  <si>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</si>
  <si>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</si>
  <si>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</si>
  <si>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</si>
  <si>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</si>
  <si>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</si>
  <si>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</si>
  <si>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</si>
  <si>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</si>
  <si>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</si>
  <si>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</si>
  <si>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</si>
  <si>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</si>
  <si>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</si>
  <si>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</si>
  <si>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</si>
  <si>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</si>
  <si>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</si>
  <si>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</si>
  <si>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</si>
  <si>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</si>
  <si>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</si>
  <si>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</si>
  <si>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</si>
  <si>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</si>
  <si>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</si>
  <si>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</si>
  <si>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</si>
  <si>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</si>
  <si>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</si>
  <si>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</si>
  <si>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</si>
  <si>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</si>
  <si>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</si>
  <si>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</si>
  <si>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</si>
  <si>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</si>
  <si>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</si>
  <si>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</si>
  <si>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</si>
  <si>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</si>
  <si>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</si>
  <si>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</si>
  <si>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</si>
  <si>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</si>
  <si>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</si>
  <si>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</si>
  <si>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</si>
  <si>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</si>
  <si>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</si>
  <si>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</si>
  <si>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</si>
  <si>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</si>
  <si>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</si>
  <si>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</si>
  <si>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</si>
  <si>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</si>
  <si>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</si>
  <si>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</si>
  <si>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</si>
  <si>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</si>
  <si>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</si>
  <si>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</si>
  <si>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</si>
  <si>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</si>
  <si>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</si>
  <si>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</si>
  <si>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</si>
  <si>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</si>
  <si>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</si>
  <si>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</si>
  <si>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</si>
  <si>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</si>
  <si>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</si>
  <si>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</si>
  <si>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</si>
  <si>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</si>
  <si>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</si>
  <si>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</si>
  <si>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</si>
  <si>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</si>
  <si>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</si>
  <si>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</si>
  <si>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</si>
  <si>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</si>
  <si>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</si>
  <si>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</si>
  <si>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</si>
  <si>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</si>
  <si>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</si>
  <si>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</si>
  <si>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</si>
  <si>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</si>
  <si>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</si>
  <si>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</si>
  <si>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</si>
  <si>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</si>
  <si>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</si>
  <si>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</si>
  <si>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</si>
  <si>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</si>
  <si>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</si>
  <si>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</si>
  <si>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</si>
  <si>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</si>
  <si>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</si>
  <si>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</si>
  <si>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</si>
  <si>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</si>
  <si>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</si>
  <si>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</si>
  <si>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</si>
  <si>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</si>
  <si>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</si>
  <si>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</si>
  <si>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</si>
  <si>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</si>
  <si>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</si>
  <si>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</si>
  <si>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</si>
  <si>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</si>
  <si>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</si>
  <si>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</si>
  <si>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</si>
  <si>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</si>
  <si>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</si>
  <si>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</si>
  <si>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</si>
  <si>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</si>
  <si>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</si>
  <si>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</si>
  <si>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</si>
  <si>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</si>
  <si>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</si>
  <si>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</si>
  <si>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</si>
  <si>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</si>
  <si>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</si>
  <si>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</si>
  <si>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</si>
  <si>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</si>
  <si>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</si>
  <si>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</si>
  <si>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</si>
  <si>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</si>
  <si>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</si>
  <si>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</si>
  <si>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</si>
  <si>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</si>
  <si>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</si>
  <si>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</si>
  <si>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</si>
  <si>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</si>
  <si>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</si>
  <si>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</si>
  <si>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</si>
  <si>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</si>
  <si>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</si>
  <si>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</si>
  <si>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</si>
  <si>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</si>
  <si>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</si>
  <si>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</si>
  <si>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</si>
  <si>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</si>
  <si>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</si>
  <si>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</si>
  <si>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</si>
  <si>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</si>
  <si>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</si>
  <si>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</si>
  <si>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</si>
  <si>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</si>
  <si>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</si>
  <si>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</si>
  <si>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</si>
  <si>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</si>
  <si>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</si>
  <si>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</si>
  <si>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</si>
  <si>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</si>
  <si>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</si>
  <si>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</si>
  <si>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</si>
  <si>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</si>
  <si>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</si>
  <si>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</si>
  <si>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</si>
  <si>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</si>
  <si>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</si>
  <si>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</si>
  <si>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</si>
  <si>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</si>
  <si>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</si>
  <si>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</si>
  <si>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</si>
  <si>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</si>
  <si>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</si>
  <si>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</si>
  <si>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</si>
  <si>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</si>
  <si>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</si>
  <si>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</si>
  <si>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</si>
  <si>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</si>
  <si>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</si>
  <si>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</si>
  <si>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</si>
  <si>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</si>
  <si>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</si>
  <si>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</si>
  <si>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</si>
  <si>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</si>
  <si>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</si>
  <si>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</si>
  <si>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</si>
  <si>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</si>
  <si>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</si>
  <si>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</si>
  <si>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</si>
  <si>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</si>
  <si>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</si>
  <si>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</si>
  <si>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</si>
  <si>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</si>
  <si>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</si>
  <si>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</si>
  <si>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</si>
  <si>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</si>
  <si>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</si>
  <si>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</si>
  <si>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</si>
  <si>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</si>
  <si>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</si>
  <si>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</si>
  <si>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</si>
  <si>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</si>
  <si>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</si>
  <si>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</si>
  <si>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</si>
  <si>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</si>
  <si>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</si>
  <si>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</si>
  <si>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</si>
  <si>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</si>
  <si>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</si>
  <si>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</si>
  <si>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</si>
  <si>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</si>
  <si>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</si>
  <si>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</si>
  <si>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</si>
  <si>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</si>
  <si>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</si>
  <si>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</si>
  <si>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</si>
  <si>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</si>
  <si>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</si>
  <si>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</si>
  <si>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</si>
  <si>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</si>
  <si>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</si>
  <si>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</si>
  <si>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</si>
  <si>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</si>
  <si>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</si>
  <si>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</si>
  <si>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</si>
  <si>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</si>
  <si>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</si>
  <si>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</si>
  <si>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</si>
  <si>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</si>
  <si>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</si>
  <si>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</si>
  <si>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</si>
  <si>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</si>
  <si>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</si>
  <si>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</si>
  <si>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</si>
  <si>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</si>
  <si>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</si>
  <si>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</si>
  <si>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</si>
  <si>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</si>
  <si>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</si>
  <si>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</si>
  <si>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</si>
  <si>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</si>
  <si>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</si>
  <si>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</si>
  <si>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</si>
  <si>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</si>
  <si>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</si>
  <si>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</si>
  <si>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</si>
  <si>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</si>
  <si>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</si>
  <si>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</si>
  <si>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</si>
  <si>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</si>
  <si>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</si>
  <si>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</si>
  <si>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</si>
  <si>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</si>
  <si>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</si>
  <si>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</si>
  <si>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</si>
  <si>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</si>
  <si>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</si>
  <si>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</si>
  <si>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</si>
  <si>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</si>
  <si>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</si>
  <si>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</si>
  <si>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</si>
  <si>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</si>
  <si>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</si>
  <si>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</si>
  <si>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</si>
  <si>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</si>
  <si>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</si>
  <si>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</si>
  <si>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</si>
  <si>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</si>
  <si>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</si>
  <si>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</si>
  <si>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</si>
  <si>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</si>
  <si>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</si>
  <si>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</si>
  <si>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</si>
  <si>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</si>
  <si>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</si>
  <si>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</si>
  <si>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</si>
  <si>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</si>
  <si>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</si>
  <si>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</si>
  <si>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</si>
  <si>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</si>
  <si>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</si>
  <si>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</si>
  <si>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</si>
  <si>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</si>
  <si>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</si>
  <si>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</si>
  <si>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</si>
  <si>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</si>
  <si>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</si>
  <si>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</si>
  <si>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</si>
  <si>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</si>
  <si>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</si>
  <si>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</si>
  <si>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</si>
  <si>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</si>
  <si>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</si>
  <si>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</si>
  <si>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</si>
  <si>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</si>
  <si>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</si>
  <si>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</si>
  <si>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</si>
  <si>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</si>
  <si>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</si>
  <si>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</si>
  <si>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</si>
  <si>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</si>
  <si>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</si>
  <si>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</si>
  <si>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</si>
  <si>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</si>
  <si>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</si>
  <si>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</si>
  <si>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</si>
  <si>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</si>
  <si>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</si>
  <si>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</si>
  <si>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</si>
  <si>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</si>
  <si>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</si>
  <si>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</si>
  <si>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</si>
  <si>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</si>
  <si>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</si>
  <si>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</si>
  <si>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</si>
  <si>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</si>
  <si>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</si>
  <si>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</si>
  <si>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</si>
  <si>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</si>
  <si>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</si>
  <si>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</si>
  <si>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</si>
  <si>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</si>
  <si>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</si>
  <si>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</si>
  <si>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</si>
  <si>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</si>
  <si>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</si>
  <si>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</si>
  <si>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</si>
  <si>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</si>
  <si>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</si>
  <si>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</si>
  <si>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</si>
  <si>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</si>
  <si>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</si>
  <si>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</si>
  <si>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</si>
  <si>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</si>
  <si>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</si>
  <si>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</si>
  <si>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</si>
  <si>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</si>
  <si>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</si>
  <si>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</si>
  <si>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</si>
  <si>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</si>
  <si>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</si>
  <si>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</si>
  <si>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</si>
  <si>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</si>
  <si>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</si>
  <si>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</si>
  <si>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</si>
  <si>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</si>
  <si>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</si>
  <si>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</si>
  <si>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</si>
  <si>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</si>
  <si>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</si>
  <si>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</si>
  <si>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</si>
  <si>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</si>
  <si>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</si>
  <si>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</si>
  <si>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</si>
  <si>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</si>
  <si>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</si>
  <si>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</si>
  <si>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</si>
  <si>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</si>
  <si>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</si>
  <si>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</si>
  <si>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</si>
  <si>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</si>
  <si>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</si>
  <si>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</si>
  <si>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</si>
  <si>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</si>
  <si>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</si>
  <si>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</si>
  <si>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</si>
  <si>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</si>
  <si>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</si>
  <si>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</si>
  <si>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</si>
  <si>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</si>
  <si>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</si>
  <si>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</si>
  <si>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</si>
  <si>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</si>
  <si>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</si>
  <si>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</si>
  <si>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</si>
  <si>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</si>
  <si>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</si>
  <si>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</si>
  <si>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</si>
  <si>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</si>
  <si>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</si>
  <si>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</si>
  <si>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</si>
  <si>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</si>
  <si>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</si>
  <si>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</si>
  <si>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</si>
  <si>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</si>
  <si>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</si>
  <si>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</si>
  <si>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</si>
  <si>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</si>
  <si>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</si>
  <si>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</si>
  <si>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</si>
  <si>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</si>
  <si>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</si>
  <si>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</si>
  <si>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</si>
  <si>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</si>
  <si>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</si>
  <si>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</si>
  <si>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</si>
  <si>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</si>
  <si>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</si>
  <si>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</si>
  <si>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</si>
  <si>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</si>
  <si>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</si>
  <si>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</si>
  <si>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</si>
  <si>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</si>
  <si>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</si>
  <si>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</si>
  <si>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</si>
  <si>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</si>
  <si>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</si>
  <si>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</si>
  <si>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</si>
  <si>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</si>
  <si>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</si>
  <si>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</si>
  <si>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</si>
  <si>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</si>
  <si>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</si>
  <si>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</si>
  <si>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</si>
  <si>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</si>
  <si>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</si>
  <si>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</si>
  <si>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</si>
  <si>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</si>
  <si>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</si>
  <si>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</si>
  <si>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</si>
  <si>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</si>
  <si>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</si>
  <si>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</si>
  <si>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</si>
  <si>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</si>
  <si>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</si>
  <si>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</si>
  <si>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</si>
  <si>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</si>
  <si>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</si>
  <si>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</si>
  <si>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</si>
  <si>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</si>
  <si>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</si>
  <si>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</si>
  <si>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</si>
  <si>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</si>
  <si>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</si>
  <si>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</si>
  <si>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</si>
  <si>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</si>
  <si>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</si>
  <si>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</si>
  <si>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</si>
  <si>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</si>
  <si>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</si>
  <si>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</si>
  <si>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</si>
  <si>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</si>
  <si>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</si>
  <si>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</si>
  <si>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</si>
  <si>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</si>
  <si>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</si>
  <si>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</si>
  <si>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</si>
  <si>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</si>
  <si>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</si>
  <si>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</si>
  <si>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</si>
  <si>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</si>
  <si>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</si>
  <si>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</si>
  <si>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</si>
  <si>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</si>
  <si>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</si>
  <si>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</si>
  <si>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</si>
  <si>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</si>
  <si>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</si>
  <si>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</si>
  <si>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</si>
  <si>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</si>
  <si>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</si>
  <si>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</si>
  <si>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</si>
  <si>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</si>
  <si>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</si>
  <si>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</si>
  <si>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</si>
  <si>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</si>
  <si>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</si>
  <si>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</si>
  <si>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</si>
  <si>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</si>
  <si>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</si>
  <si>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</si>
  <si>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</si>
  <si>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</si>
  <si>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</si>
  <si>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</si>
  <si>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</si>
  <si>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</si>
  <si>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</si>
  <si>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</si>
  <si>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</si>
  <si>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</si>
  <si>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</si>
  <si>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</si>
  <si>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</si>
  <si>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</si>
  <si>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</si>
  <si>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</si>
  <si>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</si>
  <si>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</si>
  <si>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</si>
  <si>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</si>
  <si>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</si>
  <si>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</si>
  <si>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</si>
  <si>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</si>
  <si>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</si>
  <si>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</si>
  <si>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</si>
  <si>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</si>
  <si>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</si>
  <si>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</si>
  <si>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</si>
  <si>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</si>
  <si>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</si>
  <si>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</si>
  <si>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</si>
  <si>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</si>
  <si>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</si>
  <si>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</si>
  <si>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</si>
  <si>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</si>
  <si>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</si>
  <si>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</si>
  <si>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</si>
  <si>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</si>
  <si>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</si>
  <si>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</si>
  <si>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</si>
  <si>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</si>
  <si>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</si>
  <si>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</si>
  <si>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</si>
  <si>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</si>
  <si>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</si>
  <si>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</si>
  <si>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</si>
  <si>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</si>
  <si>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</si>
  <si>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</si>
  <si>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</si>
  <si>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</si>
  <si>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</si>
  <si>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</si>
  <si>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</si>
  <si>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</si>
  <si>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</si>
  <si>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</si>
  <si>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</si>
  <si>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</si>
  <si>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</si>
  <si>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</si>
  <si>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</si>
  <si>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</si>
  <si>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</si>
  <si>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</si>
  <si>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</si>
  <si>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</si>
  <si>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</si>
  <si>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</si>
  <si>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</si>
  <si>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</si>
  <si>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</si>
  <si>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</si>
  <si>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</si>
  <si>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</si>
  <si>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</si>
  <si>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</si>
  <si>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</si>
  <si>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</si>
  <si>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</si>
  <si>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</si>
  <si>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</si>
  <si>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</si>
  <si>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</si>
  <si>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</si>
  <si>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</si>
  <si>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</si>
  <si>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</si>
  <si>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</si>
  <si>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</si>
  <si>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</si>
  <si>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</si>
  <si>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</si>
  <si>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</si>
  <si>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</si>
  <si>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</si>
  <si>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</si>
  <si>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</si>
  <si>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</si>
  <si>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</si>
  <si>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</si>
  <si>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</si>
  <si>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</si>
  <si>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</si>
  <si>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</si>
  <si>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</si>
  <si>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</si>
  <si>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</si>
  <si>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</si>
  <si>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</si>
  <si>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</si>
  <si>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</si>
  <si>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</si>
  <si>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</si>
  <si>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</si>
  <si>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</si>
  <si>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</si>
  <si>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</si>
  <si>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</si>
  <si>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</si>
  <si>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</si>
  <si>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</si>
  <si>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</si>
  <si>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</si>
  <si>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</si>
  <si>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</si>
  <si>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</si>
  <si>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</si>
  <si>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</si>
  <si>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</si>
  <si>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</si>
  <si>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</si>
  <si>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</si>
  <si>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</si>
  <si>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</si>
  <si>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</si>
  <si>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</si>
  <si>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</si>
  <si>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</si>
  <si>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</si>
  <si>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</si>
  <si>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</si>
  <si>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</si>
  <si>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</si>
  <si>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</si>
  <si>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</si>
  <si>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</si>
  <si>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</si>
  <si>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</si>
  <si>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</si>
  <si>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</si>
  <si>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</si>
  <si>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</si>
  <si>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</si>
  <si>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</si>
  <si>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</si>
  <si>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</si>
  <si>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</si>
  <si>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</si>
  <si>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</si>
  <si>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</si>
  <si>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</si>
  <si>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</si>
  <si>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</si>
  <si>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</si>
  <si>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</si>
  <si>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</si>
  <si>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</si>
  <si>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</si>
  <si>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</si>
  <si>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</si>
  <si>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</si>
  <si>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</si>
  <si>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</si>
  <si>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</si>
  <si>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</si>
  <si>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</si>
  <si>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</si>
  <si>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</si>
  <si>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</si>
  <si>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</si>
  <si>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</si>
  <si>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</si>
  <si>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</si>
  <si>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</si>
  <si>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</si>
  <si>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</si>
  <si>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</si>
  <si>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</si>
  <si>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</si>
  <si>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</si>
  <si>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</si>
  <si>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</si>
  <si>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</si>
  <si>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</si>
  <si>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</si>
  <si>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</si>
  <si>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</si>
  <si>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</si>
  <si>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</si>
  <si>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</si>
  <si>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</si>
  <si>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</si>
  <si>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</si>
  <si>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</si>
  <si>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</si>
  <si>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</si>
  <si>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</si>
  <si>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</si>
  <si>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</si>
  <si>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</si>
  <si>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</si>
  <si>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</si>
  <si>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</si>
  <si>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</si>
  <si>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</si>
  <si>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</si>
  <si>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</si>
  <si>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</si>
  <si>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</si>
  <si>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</si>
  <si>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</si>
  <si>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</si>
  <si>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</si>
  <si>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</si>
  <si>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</si>
  <si>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</si>
  <si>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</si>
  <si>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</si>
  <si>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</si>
  <si>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</si>
  <si>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</si>
  <si>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</si>
  <si>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</si>
  <si>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</si>
  <si>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</si>
  <si>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</si>
  <si>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</si>
  <si>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</si>
  <si>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</si>
  <si>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</si>
  <si>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</si>
  <si>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</si>
  <si>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</si>
  <si>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</si>
  <si>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</si>
  <si>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</si>
  <si>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</si>
  <si>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</si>
  <si>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</si>
  <si>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</si>
  <si>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</si>
  <si>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</si>
  <si>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</si>
  <si>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</si>
  <si>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</si>
  <si>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</si>
  <si>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</si>
  <si>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</si>
  <si>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</si>
  <si>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</si>
  <si>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</si>
  <si>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</si>
  <si>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</si>
  <si>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</si>
  <si>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</si>
  <si>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</si>
  <si>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</si>
  <si>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</si>
  <si>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</si>
  <si>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</si>
  <si>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</si>
  <si>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</si>
  <si>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</si>
  <si>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</si>
  <si>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</si>
  <si>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</si>
  <si>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</si>
  <si>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</si>
  <si>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</si>
  <si>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</si>
  <si>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</si>
  <si>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</si>
  <si>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</si>
  <si>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</si>
  <si>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</si>
  <si>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</si>
  <si>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</si>
  <si>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</si>
  <si>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</si>
  <si>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</si>
  <si>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</si>
  <si>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</si>
  <si>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</si>
  <si>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</si>
  <si>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</si>
  <si>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</si>
  <si>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</si>
  <si>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</si>
  <si>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</si>
  <si>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</si>
  <si>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</si>
  <si>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</si>
  <si>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</si>
  <si>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</si>
  <si>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</si>
  <si>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</si>
  <si>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</si>
  <si>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</si>
  <si>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</si>
  <si>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</si>
  <si>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</si>
  <si>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</si>
  <si>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</si>
  <si>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</si>
  <si>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</si>
  <si>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</si>
  <si>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</si>
  <si>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</si>
  <si>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</si>
  <si>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</si>
  <si>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</si>
  <si>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</si>
  <si>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</si>
  <si>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</si>
  <si>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</si>
  <si>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</si>
  <si>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</si>
  <si>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</si>
  <si>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</si>
  <si>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</si>
  <si>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</si>
  <si>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</si>
  <si>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</si>
  <si>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</si>
  <si>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</si>
  <si>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</si>
  <si>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</si>
  <si>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</si>
  <si>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</si>
  <si>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</si>
  <si>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</si>
  <si>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</si>
  <si>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</si>
  <si>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</si>
  <si>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</si>
  <si>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</si>
  <si>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</si>
  <si>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</si>
  <si>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</si>
  <si>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</si>
  <si>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</si>
  <si>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</si>
  <si>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</si>
  <si>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</si>
  <si>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</si>
  <si>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</si>
  <si>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</si>
  <si>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</si>
  <si>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</si>
  <si>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</si>
  <si>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</si>
  <si>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</si>
  <si>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</si>
  <si>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</si>
  <si>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</si>
  <si>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</si>
  <si>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</si>
  <si>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</si>
  <si>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</si>
  <si>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</si>
  <si>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</si>
  <si>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</si>
  <si>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</si>
  <si>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</si>
  <si>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</si>
  <si>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</si>
  <si>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</si>
  <si>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</si>
  <si>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</si>
  <si>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</si>
  <si>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</si>
  <si>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</si>
  <si>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</si>
  <si>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</si>
  <si>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</si>
  <si>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</si>
  <si>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</si>
  <si>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</si>
  <si>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</si>
  <si>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</si>
  <si>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</si>
  <si>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</si>
  <si>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</si>
  <si>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</si>
  <si>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</si>
  <si>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</si>
  <si>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</si>
  <si>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</si>
  <si>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</si>
  <si>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</si>
  <si>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</si>
  <si>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</si>
  <si>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</si>
  <si>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</si>
  <si>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</si>
  <si>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</si>
  <si>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</si>
  <si>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</si>
  <si>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</si>
  <si>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</si>
  <si>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</si>
  <si>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</si>
  <si>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</si>
  <si>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</si>
  <si>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</si>
  <si>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</si>
  <si>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</si>
  <si>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</si>
  <si>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</si>
  <si>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</si>
  <si>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</si>
  <si>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</si>
  <si>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</si>
  <si>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</si>
  <si>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</si>
  <si>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</si>
  <si>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</si>
  <si>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</si>
  <si>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</si>
  <si>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</si>
  <si>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</si>
  <si>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</si>
  <si>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</si>
  <si>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</si>
  <si>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</si>
  <si>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</si>
  <si>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</si>
  <si>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</si>
  <si>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</si>
  <si>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</si>
  <si>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</si>
  <si>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</si>
  <si>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</si>
  <si>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</si>
  <si>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</si>
  <si>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</si>
  <si>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</si>
  <si>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</si>
  <si>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</si>
  <si>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</si>
  <si>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</si>
  <si>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</si>
  <si>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</si>
  <si>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</si>
  <si>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</si>
  <si>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</si>
  <si>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</si>
  <si>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</si>
  <si>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</si>
  <si>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</si>
  <si>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</si>
  <si>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</si>
  <si>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</si>
  <si>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</si>
  <si>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</si>
  <si>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</si>
  <si>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</si>
  <si>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</si>
  <si>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</si>
  <si>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</si>
  <si>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</si>
  <si>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</si>
  <si>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</si>
  <si>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</si>
  <si>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</si>
  <si>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</si>
  <si>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</si>
  <si>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</si>
  <si>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</si>
  <si>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</si>
  <si>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</si>
  <si>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</si>
  <si>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</si>
  <si>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</si>
  <si>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</si>
  <si>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</si>
  <si>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</si>
  <si>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</si>
  <si>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</si>
  <si>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</si>
  <si>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</si>
  <si>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</si>
  <si>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</si>
  <si>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</si>
  <si>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</si>
  <si>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</si>
  <si>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</si>
  <si>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</si>
  <si>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</si>
  <si>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</si>
  <si>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</si>
  <si>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</si>
  <si>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</si>
  <si>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</si>
  <si>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</si>
  <si>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</si>
  <si>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</si>
  <si>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</si>
  <si>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</si>
  <si>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</si>
  <si>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</si>
  <si>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</si>
  <si>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</si>
  <si>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</si>
  <si>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</si>
  <si>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</si>
  <si>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</si>
  <si>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</si>
  <si>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</si>
  <si>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</si>
  <si>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</si>
  <si>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</si>
  <si>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</si>
  <si>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</si>
  <si>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</si>
  <si>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</si>
  <si>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</si>
  <si>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</si>
  <si>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</si>
  <si>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</si>
  <si>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</si>
  <si>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</si>
  <si>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</si>
  <si>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</si>
  <si>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</si>
  <si>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</si>
  <si>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</si>
  <si>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</si>
  <si>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</si>
  <si>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</si>
  <si>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</si>
  <si>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</si>
  <si>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</si>
  <si>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</si>
  <si>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</si>
  <si>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</si>
  <si>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</si>
  <si>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</si>
  <si>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</si>
  <si>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</si>
  <si>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</si>
  <si>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</si>
  <si>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</si>
  <si>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</si>
  <si>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</si>
  <si>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</si>
  <si>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</si>
  <si>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</si>
  <si>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</si>
  <si>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</si>
  <si>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</si>
  <si>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</si>
  <si>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</si>
  <si>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</si>
  <si>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</si>
  <si>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</si>
  <si>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</si>
  <si>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</si>
  <si>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</si>
  <si>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</si>
  <si>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</si>
  <si>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</si>
  <si>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</si>
  <si>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</si>
  <si>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</si>
  <si>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</si>
  <si>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</si>
  <si>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</si>
  <si>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</si>
  <si>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</si>
  <si>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</si>
  <si>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</si>
  <si>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</si>
  <si>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</si>
  <si>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</si>
  <si>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</si>
  <si>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</si>
  <si>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</si>
  <si>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</si>
  <si>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</si>
  <si>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</si>
  <si>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</si>
  <si>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</si>
  <si>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</si>
  <si>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</si>
  <si>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</si>
  <si>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</si>
  <si>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</si>
  <si>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</si>
  <si>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</si>
  <si>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</si>
  <si>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</si>
  <si>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</si>
  <si>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</si>
  <si>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</si>
  <si>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</si>
  <si>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</si>
  <si>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</si>
  <si>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</si>
  <si>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</si>
  <si>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</si>
  <si>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</si>
  <si>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</si>
  <si>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</si>
  <si>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</si>
  <si>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</si>
  <si>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</si>
  <si>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</si>
  <si>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</si>
  <si>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</si>
  <si>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</si>
  <si>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</si>
  <si>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</si>
  <si>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</si>
  <si>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</si>
  <si>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</si>
  <si>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</si>
  <si>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</si>
  <si>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</si>
  <si>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</si>
  <si>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</si>
  <si>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</si>
  <si>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</si>
  <si>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</si>
  <si>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</si>
  <si>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</si>
  <si>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</si>
  <si>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</si>
  <si>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</si>
  <si>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</si>
  <si>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</si>
  <si>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</si>
  <si>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</si>
  <si>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</si>
  <si>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</si>
  <si>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</si>
  <si>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</si>
  <si>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</si>
  <si>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</si>
  <si>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</si>
  <si>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</si>
  <si>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</si>
  <si>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</si>
  <si>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</si>
  <si>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</si>
  <si>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</si>
  <si>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</si>
  <si>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</si>
  <si>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</si>
  <si>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</si>
  <si>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</si>
  <si>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</si>
  <si>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</si>
  <si>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</si>
  <si>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</si>
  <si>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</si>
  <si>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</si>
  <si>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</si>
  <si>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</si>
  <si>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</si>
  <si>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</si>
  <si>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</si>
  <si>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</si>
  <si>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</si>
  <si>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</si>
  <si>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</si>
  <si>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</si>
  <si>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</si>
  <si>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</si>
  <si>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</si>
  <si>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</si>
  <si>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</si>
  <si>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</si>
  <si>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</si>
  <si>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</si>
  <si>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</si>
  <si>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</si>
  <si>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</si>
  <si>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</si>
  <si>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</si>
  <si>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</si>
  <si>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</si>
  <si>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</si>
  <si>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</si>
  <si>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</si>
  <si>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</si>
  <si>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</si>
  <si>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</si>
  <si>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</si>
  <si>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</si>
  <si>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</si>
  <si>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</si>
  <si>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</si>
  <si>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</si>
  <si>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</si>
  <si>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</si>
  <si>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</si>
  <si>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</si>
  <si>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</si>
  <si>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</si>
  <si>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</si>
  <si>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</si>
  <si>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</si>
  <si>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</si>
  <si>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</si>
  <si>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</si>
  <si>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</si>
  <si>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</si>
  <si>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</si>
  <si>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</si>
  <si>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</si>
  <si>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</si>
  <si>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</si>
  <si>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</si>
  <si>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</si>
  <si>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</si>
  <si>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</si>
  <si>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</si>
  <si>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</si>
  <si>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</si>
  <si>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</si>
  <si>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</si>
  <si>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</si>
  <si>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</si>
  <si>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</si>
  <si>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</si>
  <si>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</si>
  <si>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</si>
  <si>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</si>
  <si>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</si>
  <si>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</si>
  <si>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</si>
  <si>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</si>
  <si>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</si>
  <si>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</si>
  <si>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</si>
  <si>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</si>
  <si>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</si>
  <si>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</si>
  <si>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</si>
  <si>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</si>
  <si>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</si>
  <si>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</si>
  <si>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</si>
  <si>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</si>
  <si>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</si>
  <si>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</si>
  <si>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</si>
  <si>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</si>
  <si>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</si>
  <si>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</si>
  <si>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</si>
  <si>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</si>
  <si>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</si>
  <si>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</si>
  <si>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</si>
  <si>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</si>
  <si>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</si>
  <si>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</si>
  <si>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</si>
  <si>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</si>
  <si>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</si>
  <si>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</si>
  <si>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</si>
  <si>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</si>
  <si>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</si>
  <si>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</si>
  <si>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</si>
  <si>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</si>
  <si>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</si>
  <si>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</si>
  <si>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</si>
  <si>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</si>
  <si>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</si>
  <si>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</si>
  <si>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</si>
  <si>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</si>
  <si>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</si>
  <si>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</si>
  <si>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</si>
  <si>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</si>
  <si>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</si>
  <si>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</si>
  <si>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</si>
  <si>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</si>
  <si>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</si>
  <si>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</si>
  <si>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</si>
  <si>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</si>
  <si>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</si>
  <si>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</si>
  <si>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</si>
  <si>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</si>
  <si>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</si>
  <si>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</si>
  <si>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</si>
  <si>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</si>
  <si>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</si>
  <si>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</si>
  <si>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</si>
  <si>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</si>
  <si>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</si>
  <si>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</si>
  <si>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</si>
  <si>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</si>
  <si>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</si>
  <si>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</si>
  <si>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</si>
  <si>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</si>
  <si>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</si>
  <si>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</si>
  <si>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</si>
  <si>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</si>
  <si>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</si>
  <si>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</si>
  <si>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</si>
  <si>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</si>
  <si>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</si>
  <si>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</si>
  <si>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</si>
  <si>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</si>
  <si>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</si>
  <si>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</si>
  <si>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</si>
  <si>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</si>
  <si>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</si>
  <si>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</si>
  <si>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</si>
  <si>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</si>
  <si>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</si>
  <si>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</si>
  <si>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</si>
  <si>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</si>
  <si>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</si>
  <si>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</si>
  <si>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</si>
  <si>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</si>
  <si>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</si>
  <si>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</si>
  <si>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</si>
  <si>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</si>
  <si>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</si>
  <si>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</si>
  <si>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</si>
  <si>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</si>
  <si>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</si>
  <si>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</si>
  <si>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</si>
  <si>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</si>
  <si>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</si>
  <si>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</si>
  <si>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</si>
  <si>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</si>
  <si>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</si>
  <si>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</si>
  <si>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</si>
  <si>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</si>
  <si>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</si>
  <si>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</si>
  <si>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</si>
  <si>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</si>
  <si>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</si>
  <si>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</si>
  <si>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</si>
  <si>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</si>
  <si>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</si>
  <si>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</si>
  <si>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</si>
  <si>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</si>
  <si>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</si>
  <si>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</si>
  <si>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</si>
  <si>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</si>
  <si>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</si>
  <si>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</si>
  <si>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</si>
  <si>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</si>
  <si>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</si>
  <si>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</si>
  <si>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</si>
  <si>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</si>
  <si>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</si>
  <si>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</si>
  <si>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</si>
  <si>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</si>
  <si>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</si>
  <si>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</si>
  <si>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</si>
  <si>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</si>
  <si>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</si>
  <si>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</si>
  <si>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</si>
  <si>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</si>
  <si>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</si>
  <si>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</si>
  <si>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</si>
  <si>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</si>
  <si>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</si>
  <si>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</si>
  <si>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</si>
  <si>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</si>
  <si>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</si>
  <si>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</si>
  <si>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</si>
  <si>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</si>
  <si>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</si>
  <si>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</si>
  <si>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</si>
  <si>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</si>
  <si>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</si>
  <si>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</si>
  <si>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</si>
  <si>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</si>
  <si>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</si>
  <si>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</si>
  <si>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</si>
  <si>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</si>
  <si>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</si>
  <si>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</si>
  <si>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</si>
  <si>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</si>
  <si>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</si>
  <si>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</si>
  <si>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</si>
  <si>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</si>
  <si>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</si>
  <si>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</si>
  <si>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</si>
  <si>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</si>
  <si>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</si>
  <si>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</si>
  <si>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</si>
  <si>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</si>
  <si>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</si>
  <si>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</si>
  <si>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</si>
  <si>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</si>
  <si>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</si>
  <si>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</si>
  <si>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</si>
  <si>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</si>
  <si>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</si>
  <si>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</si>
  <si>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</si>
  <si>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</si>
  <si>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</si>
  <si>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</si>
  <si>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</si>
  <si>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</si>
  <si>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</si>
  <si>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</si>
  <si>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</si>
  <si>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</si>
  <si>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</si>
  <si>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</si>
  <si>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</si>
  <si>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</si>
  <si>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</si>
  <si>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</si>
  <si>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</si>
  <si>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</si>
  <si>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</si>
  <si>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</si>
  <si>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</si>
  <si>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</si>
  <si>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</si>
  <si>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</si>
  <si>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</si>
  <si>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</si>
  <si>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</si>
  <si>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</si>
  <si>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</si>
  <si>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</si>
  <si>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</si>
  <si>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</si>
  <si>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</si>
  <si>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</si>
  <si>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</si>
  <si>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</si>
  <si>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</si>
  <si>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</si>
  <si>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</si>
  <si>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</si>
  <si>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</si>
  <si>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</si>
  <si>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</si>
  <si>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</si>
  <si>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</si>
  <si>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</si>
  <si>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</si>
  <si>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</si>
  <si>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</si>
  <si>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</si>
  <si>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</si>
  <si>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</si>
  <si>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</si>
  <si>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</si>
  <si>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</si>
  <si>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</si>
  <si>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</si>
  <si>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</si>
  <si>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</si>
  <si>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</si>
  <si>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</si>
  <si>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</si>
  <si>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</si>
  <si>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</si>
  <si>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</si>
  <si>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</si>
  <si>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</si>
  <si>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</si>
  <si>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</si>
  <si>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</si>
  <si>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</si>
  <si>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</si>
  <si>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</si>
  <si>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</si>
  <si>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</si>
  <si>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</si>
  <si>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</si>
  <si>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</si>
  <si>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</si>
  <si>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</si>
  <si>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</si>
  <si>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</si>
  <si>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</si>
  <si>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</si>
  <si>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</si>
  <si>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</si>
  <si>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</si>
  <si>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</si>
  <si>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</si>
  <si>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</si>
  <si>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</si>
  <si>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</si>
  <si>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</si>
  <si>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</si>
  <si>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</si>
  <si>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</si>
  <si>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</si>
  <si>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</si>
  <si>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</si>
  <si>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</si>
  <si>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</si>
  <si>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</si>
  <si>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</si>
  <si>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</si>
  <si>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</si>
  <si>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</si>
  <si>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</si>
  <si>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</si>
  <si>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</si>
  <si>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</si>
  <si>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</si>
  <si>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</si>
  <si>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</si>
  <si>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</si>
  <si>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</si>
  <si>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</si>
  <si>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</si>
  <si>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</si>
  <si>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</si>
  <si>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</si>
  <si>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</si>
  <si>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</si>
  <si>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</si>
  <si>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</si>
  <si>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</si>
  <si>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</si>
  <si>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</si>
  <si>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</si>
  <si>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</si>
  <si>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</si>
  <si>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</si>
  <si>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</si>
  <si>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</si>
  <si>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</si>
  <si>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</si>
  <si>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</si>
  <si>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</si>
  <si>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</si>
  <si>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</si>
  <si>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</si>
  <si>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</si>
  <si>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</si>
  <si>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</si>
  <si>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</si>
  <si>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</si>
  <si>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</si>
  <si>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</si>
  <si>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</si>
  <si>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</si>
  <si>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</si>
  <si>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</si>
  <si>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</si>
  <si>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</si>
  <si>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</si>
  <si>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</si>
  <si>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</si>
  <si>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</si>
  <si>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</si>
  <si>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</si>
  <si>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</si>
  <si>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</si>
  <si>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</si>
  <si>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</si>
  <si>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</si>
  <si>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</si>
  <si>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</si>
  <si>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</si>
  <si>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</si>
  <si>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</si>
  <si>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</si>
  <si>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</si>
  <si>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</si>
  <si>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</si>
  <si>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</si>
  <si>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</si>
  <si>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</si>
  <si>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</si>
  <si>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</si>
  <si>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</si>
  <si>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</si>
  <si>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</si>
  <si>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</si>
  <si>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</si>
  <si>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</si>
  <si>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</si>
  <si>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</si>
  <si>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</si>
  <si>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</si>
  <si>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</si>
  <si>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</si>
  <si>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</si>
  <si>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</si>
  <si>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</si>
  <si>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</si>
  <si>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</si>
  <si>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</si>
  <si>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</si>
  <si>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</si>
  <si>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</si>
  <si>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</si>
  <si>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</si>
  <si>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</si>
  <si>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</si>
  <si>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</si>
  <si>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</si>
  <si>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</si>
  <si>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</si>
  <si>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</si>
  <si>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</si>
  <si>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</si>
  <si>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</si>
  <si>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</si>
  <si>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</si>
  <si>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</si>
  <si>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</si>
  <si>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</si>
  <si>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</si>
  <si>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</si>
  <si>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</si>
  <si>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</si>
  <si>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</si>
  <si>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</si>
  <si>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</si>
  <si>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</si>
  <si>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</si>
  <si>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</si>
  <si>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</si>
  <si>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</si>
  <si>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</si>
  <si>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</si>
  <si>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</si>
  <si>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</si>
  <si>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</si>
  <si>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</si>
  <si>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</si>
  <si>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</si>
  <si>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</si>
  <si>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</si>
  <si>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</si>
  <si>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</si>
  <si>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</si>
  <si>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</si>
  <si>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</si>
  <si>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</si>
  <si>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</si>
  <si>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</si>
  <si>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</si>
  <si>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</si>
  <si>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</si>
  <si>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</si>
  <si>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</si>
  <si>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</si>
  <si>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</si>
  <si>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</si>
  <si>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</si>
  <si>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</si>
  <si>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</si>
  <si>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</si>
  <si>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</si>
  <si>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</si>
  <si>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</si>
  <si>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</si>
  <si>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</si>
  <si>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</si>
  <si>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</si>
  <si>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</si>
  <si>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</si>
  <si>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</si>
  <si>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</si>
  <si>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</si>
  <si>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</si>
  <si>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</si>
  <si>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</si>
  <si>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</si>
  <si>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</si>
  <si>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</si>
  <si>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</si>
  <si>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</si>
  <si>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</si>
  <si>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</si>
  <si>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</si>
  <si>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</si>
  <si>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</si>
  <si>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</si>
  <si>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</si>
  <si>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</si>
  <si>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</si>
  <si>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</si>
  <si>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</si>
  <si>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</si>
  <si>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</si>
  <si>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</si>
  <si>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</si>
  <si>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</si>
  <si>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</si>
  <si>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</si>
  <si>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</si>
  <si>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</si>
  <si>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</si>
  <si>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</si>
  <si>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</si>
  <si>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</si>
  <si>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</si>
  <si>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</si>
  <si>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</si>
  <si>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</si>
  <si>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</si>
  <si>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</si>
  <si>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</si>
  <si>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</si>
  <si>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</si>
  <si>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</si>
  <si>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</si>
  <si>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</si>
  <si>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</si>
  <si>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</si>
  <si>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</si>
  <si>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</si>
  <si>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</si>
  <si>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</si>
  <si>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</si>
  <si>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</si>
  <si>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</si>
  <si>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</si>
  <si>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</si>
  <si>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</si>
  <si>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</si>
  <si>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</si>
  <si>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</si>
  <si>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</si>
  <si>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</si>
  <si>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</si>
  <si>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</si>
  <si>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</si>
  <si>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</si>
  <si>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</si>
  <si>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</si>
  <si>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</si>
  <si>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</si>
  <si>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</si>
  <si>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</si>
  <si>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</si>
  <si>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</si>
  <si>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</si>
  <si>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</si>
  <si>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</si>
  <si>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</si>
  <si>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</si>
  <si>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</si>
  <si>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</si>
  <si>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</si>
  <si>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</si>
  <si>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</si>
  <si>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</si>
  <si>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</si>
  <si>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</si>
  <si>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</si>
  <si>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</si>
  <si>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</si>
  <si>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</si>
  <si>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</si>
  <si>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</si>
  <si>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</si>
  <si>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</si>
  <si>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</si>
  <si>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</si>
  <si>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</si>
  <si>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</si>
  <si>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</si>
  <si>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</si>
  <si>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</si>
  <si>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</si>
  <si>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</si>
  <si>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</si>
  <si>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</si>
  <si>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</si>
  <si>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</si>
  <si>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</si>
  <si>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</si>
  <si>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</si>
  <si>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</si>
  <si>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</si>
  <si>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</si>
  <si>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</si>
  <si>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</si>
  <si>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</si>
  <si>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</si>
  <si>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</si>
  <si>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</si>
  <si>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</si>
  <si>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</si>
  <si>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</si>
  <si>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</si>
  <si>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</si>
  <si>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</si>
  <si>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</si>
  <si>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</si>
  <si>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</si>
  <si>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</si>
  <si>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</si>
  <si>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</si>
  <si>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</si>
  <si>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</si>
  <si>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</si>
  <si>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</si>
  <si>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</si>
  <si>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</si>
  <si>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</si>
  <si>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</si>
  <si>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</si>
  <si>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</si>
  <si>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</si>
  <si>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</si>
  <si>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</si>
  <si>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</si>
  <si>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</si>
  <si>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</si>
  <si>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</si>
  <si>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</si>
  <si>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</si>
  <si>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</si>
  <si>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</si>
  <si>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</si>
  <si>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</si>
  <si>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</si>
  <si>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</si>
  <si>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</si>
  <si>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</si>
  <si>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</si>
  <si>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</si>
  <si>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</si>
  <si>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</si>
  <si>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</si>
  <si>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</si>
  <si>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</si>
  <si>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</si>
  <si>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</si>
  <si>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</si>
  <si>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</si>
  <si>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</si>
  <si>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</si>
  <si>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</si>
  <si>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</si>
  <si>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</si>
  <si>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</si>
  <si>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</si>
  <si>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</si>
  <si>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</si>
  <si>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</si>
  <si>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</si>
  <si>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</si>
  <si>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</si>
  <si>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</si>
  <si>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</si>
  <si>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</si>
  <si>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</si>
  <si>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</si>
  <si>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</si>
  <si>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</si>
  <si>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</si>
  <si>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</si>
  <si>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</si>
  <si>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</si>
  <si>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</si>
  <si>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</si>
  <si>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</si>
  <si>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</si>
  <si>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</si>
  <si>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</si>
  <si>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</si>
  <si>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</si>
  <si>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</si>
  <si>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</si>
  <si>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</si>
  <si>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</si>
  <si>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</si>
  <si>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</si>
  <si>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</si>
  <si>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</si>
  <si>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</si>
  <si>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</si>
  <si>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</si>
  <si>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</si>
  <si>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</si>
  <si>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</si>
  <si>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</si>
  <si>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</si>
  <si>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</si>
  <si>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</si>
  <si>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</si>
  <si>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</si>
  <si>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</si>
  <si>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</si>
  <si>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</si>
  <si>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</si>
  <si>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</si>
  <si>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</si>
  <si>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</si>
  <si>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</si>
  <si>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</si>
  <si>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</si>
  <si>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</si>
  <si>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</si>
  <si>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</si>
  <si>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</si>
  <si>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</si>
  <si>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</si>
  <si>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</si>
  <si>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</si>
  <si>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</si>
  <si>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</si>
  <si>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</si>
  <si>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</si>
  <si>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</si>
  <si>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</si>
  <si>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</si>
  <si>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</si>
  <si>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</si>
  <si>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</si>
  <si>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</si>
  <si>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</si>
  <si>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</si>
  <si>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</si>
  <si>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</si>
  <si>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</si>
  <si>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</si>
  <si>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</si>
  <si>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</si>
  <si>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</si>
  <si>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</si>
  <si>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</si>
  <si>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</si>
  <si>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</si>
  <si>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</si>
  <si>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</si>
  <si>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</si>
  <si>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</si>
  <si>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</si>
  <si>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</si>
  <si>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</si>
  <si>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</si>
  <si>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</si>
  <si>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</si>
  <si>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</si>
  <si>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</si>
  <si>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</si>
  <si>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</si>
  <si>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</si>
  <si>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</si>
  <si>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</si>
  <si>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</si>
  <si>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</si>
  <si>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</si>
  <si>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</si>
  <si>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</si>
  <si>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</si>
  <si>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</si>
  <si>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</si>
  <si>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</si>
  <si>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</si>
  <si>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</si>
  <si>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</si>
  <si>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</si>
  <si>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</si>
  <si>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</si>
  <si>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</si>
  <si>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</si>
  <si>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</si>
  <si>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</si>
  <si>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</si>
  <si>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</si>
  <si>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</si>
  <si>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</si>
  <si>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</si>
  <si>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</si>
  <si>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</si>
  <si>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</si>
  <si>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</si>
  <si>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</si>
  <si>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</si>
  <si>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</si>
  <si>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</si>
  <si>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</si>
  <si>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</si>
  <si>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</si>
  <si>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</si>
  <si>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</si>
  <si>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</si>
  <si>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</si>
  <si>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</si>
  <si>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</si>
  <si>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</si>
  <si>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</si>
  <si>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</si>
  <si>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</si>
  <si>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</si>
  <si>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</si>
  <si>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</si>
  <si>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</si>
  <si>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</si>
  <si>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</si>
  <si>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</si>
  <si>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</si>
  <si>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</si>
  <si>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</si>
  <si>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</si>
  <si>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</si>
  <si>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</si>
  <si>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</si>
  <si>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</si>
  <si>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</si>
  <si>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</si>
  <si>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</si>
  <si>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</si>
  <si>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</si>
  <si>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</si>
  <si>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</si>
  <si>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</si>
  <si>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</si>
  <si>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</si>
  <si>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</si>
  <si>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</si>
  <si>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</si>
  <si>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</si>
  <si>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</si>
  <si>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</si>
  <si>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</si>
  <si>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</si>
  <si>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</si>
  <si>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</si>
  <si>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</si>
  <si>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</si>
  <si>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</si>
  <si>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</si>
  <si>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</si>
  <si>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</si>
  <si>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</si>
  <si>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</si>
  <si>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</si>
  <si>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</si>
  <si>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</si>
  <si>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</si>
  <si>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</si>
  <si>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</si>
  <si>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</si>
  <si>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</si>
  <si>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</si>
  <si>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</si>
  <si>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</si>
  <si>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</si>
  <si>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</si>
  <si>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</si>
  <si>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</si>
  <si>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</si>
  <si>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</si>
  <si>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</si>
  <si>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</si>
  <si>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</si>
  <si>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</si>
  <si>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</si>
  <si>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</si>
  <si>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</si>
  <si>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</si>
  <si>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</si>
  <si>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</si>
  <si>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</si>
  <si>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</si>
  <si>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</si>
  <si>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</si>
  <si>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</si>
  <si>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</si>
  <si>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</si>
  <si>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</si>
  <si>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</si>
  <si>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</si>
  <si>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</si>
  <si>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</si>
  <si>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</si>
  <si>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</si>
  <si>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</si>
  <si>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</si>
  <si>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</si>
  <si>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</si>
  <si>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</si>
  <si>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</si>
  <si>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</si>
  <si>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</si>
  <si>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</si>
  <si>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</si>
  <si>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</si>
  <si>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</si>
  <si>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</si>
  <si>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</si>
  <si>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</si>
  <si>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</si>
  <si>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</si>
  <si>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</si>
  <si>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</si>
  <si>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</si>
  <si>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</si>
  <si>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</si>
  <si>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</si>
  <si>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</si>
  <si>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</si>
  <si>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</si>
  <si>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</si>
  <si>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</si>
  <si>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</si>
  <si>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</si>
  <si>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</si>
  <si>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</si>
  <si>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</si>
  <si>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</si>
  <si>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</si>
  <si>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</si>
  <si>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</si>
  <si>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</si>
  <si>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</si>
  <si>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</si>
  <si>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</si>
  <si>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</si>
  <si>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</si>
  <si>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</si>
  <si>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</si>
  <si>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</si>
  <si>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</si>
  <si>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</si>
  <si>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</si>
  <si>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</si>
  <si>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</si>
  <si>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</si>
  <si>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</si>
  <si>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</si>
  <si>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</si>
  <si>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</si>
  <si>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</si>
  <si>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</si>
  <si>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</si>
  <si>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</si>
  <si>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</si>
  <si>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</si>
  <si>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</si>
  <si>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</si>
  <si>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</si>
  <si>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</si>
  <si>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</si>
  <si>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</si>
  <si>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</si>
  <si>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</si>
  <si>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</si>
  <si>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</si>
  <si>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</si>
  <si>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</si>
  <si>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</si>
  <si>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</si>
  <si>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</si>
  <si>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</si>
  <si>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</si>
  <si>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</si>
  <si>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</si>
  <si>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</si>
  <si>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</si>
  <si>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</si>
  <si>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</si>
  <si>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</si>
  <si>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</si>
  <si>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</si>
  <si>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</si>
  <si>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</si>
  <si>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</si>
  <si>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</si>
  <si>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</si>
  <si>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</si>
  <si>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</si>
  <si>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</si>
  <si>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</si>
  <si>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</si>
  <si>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</si>
  <si>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</si>
  <si>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</si>
  <si>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</si>
  <si>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</si>
  <si>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</si>
  <si>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</si>
  <si>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</si>
  <si>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</si>
  <si>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</si>
  <si>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</si>
  <si>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</si>
  <si>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</si>
  <si>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</si>
  <si>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</si>
  <si>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</si>
  <si>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</si>
  <si>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</si>
  <si>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</si>
  <si>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</si>
  <si>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</si>
  <si>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</si>
  <si>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</si>
  <si>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</si>
  <si>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</si>
  <si>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</si>
  <si>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</si>
  <si>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</si>
  <si>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</si>
  <si>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</si>
  <si>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</si>
  <si>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</si>
  <si>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</si>
  <si>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</si>
  <si>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</si>
  <si>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</si>
  <si>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</si>
  <si>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</si>
  <si>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</si>
  <si>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</si>
  <si>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</si>
  <si>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</si>
  <si>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</si>
  <si>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</si>
  <si>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</si>
  <si>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</si>
  <si>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</si>
  <si>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</si>
  <si>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</si>
  <si>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</si>
  <si>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</si>
  <si>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</si>
  <si>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</si>
  <si>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</si>
  <si>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</si>
  <si>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</si>
  <si>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</si>
  <si>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</si>
  <si>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</si>
  <si>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</si>
  <si>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</si>
  <si>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</si>
  <si>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</si>
  <si>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</si>
  <si>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</si>
  <si>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</si>
  <si>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</si>
  <si>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</si>
  <si>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</si>
  <si>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</si>
  <si>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</si>
  <si>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</si>
  <si>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</si>
  <si>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</si>
  <si>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</si>
  <si>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</si>
  <si>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</si>
  <si>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</si>
  <si>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</si>
  <si>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</si>
  <si>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</si>
  <si>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</si>
  <si>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</si>
  <si>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</si>
  <si>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</si>
  <si>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</si>
  <si>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</si>
  <si>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</si>
  <si>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</si>
  <si>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</si>
  <si>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</si>
  <si>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</si>
  <si>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</si>
  <si>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</si>
  <si>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</si>
  <si>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</si>
  <si>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</si>
  <si>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</si>
  <si>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</si>
  <si>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</si>
  <si>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</si>
  <si>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</si>
  <si>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</si>
  <si>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</si>
  <si>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</si>
  <si>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</si>
  <si>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</si>
  <si>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</si>
  <si>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</si>
  <si>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</si>
  <si>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</si>
  <si>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</si>
  <si>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</si>
  <si>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</si>
  <si>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</si>
  <si>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</si>
  <si>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</si>
  <si>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</si>
  <si>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</si>
  <si>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</si>
  <si>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</si>
  <si>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</si>
  <si>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</si>
  <si>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</si>
  <si>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</si>
  <si>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</si>
  <si>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</si>
  <si>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</si>
  <si>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</si>
  <si>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</si>
  <si>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</si>
  <si>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</si>
  <si>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</si>
  <si>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</si>
  <si>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</si>
  <si>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</si>
  <si>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</si>
  <si>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</si>
  <si>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</si>
  <si>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</si>
  <si>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</si>
  <si>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</si>
  <si>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</si>
  <si>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</si>
  <si>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</si>
  <si>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</si>
  <si>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</si>
  <si>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</si>
  <si>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</si>
  <si>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</si>
  <si>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</si>
  <si>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</si>
  <si>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</si>
  <si>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</si>
  <si>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</si>
  <si>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</si>
  <si>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</si>
  <si>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</si>
  <si>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</si>
  <si>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</si>
  <si>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</si>
  <si>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</si>
  <si>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</si>
  <si>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</si>
  <si>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</si>
  <si>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</si>
  <si>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</si>
  <si>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</si>
  <si>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</si>
  <si>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</si>
  <si>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</si>
  <si>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</si>
  <si>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</si>
  <si>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</si>
  <si>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</si>
  <si>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</si>
  <si>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</si>
  <si>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</si>
  <si>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</si>
  <si>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</si>
  <si>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</si>
  <si>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</si>
  <si>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</si>
  <si>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</si>
  <si>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</si>
  <si>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</si>
  <si>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</si>
  <si>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</si>
  <si>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</si>
  <si>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</si>
  <si>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</si>
  <si>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</si>
  <si>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</si>
  <si>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</si>
  <si>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</si>
  <si>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</si>
  <si>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</si>
  <si>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</si>
  <si>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</si>
  <si>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</si>
  <si>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</si>
  <si>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</si>
  <si>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</si>
  <si>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</si>
  <si>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</si>
  <si>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</si>
  <si>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</si>
  <si>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</si>
  <si>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</si>
  <si>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</si>
  <si>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</si>
  <si>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</si>
  <si>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</si>
  <si>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</si>
  <si>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</si>
  <si>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</si>
  <si>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</si>
  <si>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</si>
  <si>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</si>
  <si>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</si>
  <si>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</si>
  <si>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</si>
  <si>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</si>
  <si>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</si>
  <si>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</si>
  <si>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</si>
  <si>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</si>
  <si>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</si>
  <si>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</si>
  <si>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</si>
  <si>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</si>
  <si>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</si>
  <si>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</si>
  <si>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</si>
  <si>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</si>
  <si>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</si>
  <si>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</si>
  <si>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</si>
  <si>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</si>
  <si>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</si>
  <si>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</si>
  <si>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</si>
  <si>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</si>
  <si>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</si>
  <si>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</si>
  <si>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</si>
  <si>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</si>
  <si>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</si>
  <si>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</si>
  <si>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</si>
  <si>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</si>
  <si>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</si>
  <si>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</si>
  <si>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</si>
  <si>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</si>
  <si>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</si>
  <si>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</si>
  <si>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</si>
  <si>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</si>
  <si>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</si>
  <si>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</si>
  <si>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</si>
  <si>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</si>
  <si>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</si>
  <si>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</si>
  <si>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</si>
  <si>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</si>
  <si>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</si>
  <si>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</si>
  <si>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</si>
  <si>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</si>
  <si>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</si>
  <si>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</si>
  <si>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</si>
  <si>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</si>
  <si>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</si>
  <si>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</si>
  <si>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</si>
  <si>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</si>
  <si>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</si>
  <si>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</si>
  <si>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</si>
  <si>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</si>
  <si>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</si>
  <si>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</si>
  <si>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</si>
  <si>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</si>
  <si>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</si>
  <si>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</si>
  <si>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</si>
  <si>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</si>
  <si>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</si>
  <si>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</si>
  <si>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</si>
  <si>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</si>
  <si>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</si>
  <si>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</si>
  <si>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</si>
  <si>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</si>
  <si>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</si>
  <si>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</si>
  <si>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</si>
  <si>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</si>
  <si>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</si>
  <si>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</si>
  <si>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</si>
  <si>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</si>
  <si>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</si>
  <si>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</si>
  <si>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</si>
  <si>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</si>
  <si>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</si>
  <si>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</si>
  <si>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</si>
  <si>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</si>
  <si>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</si>
  <si>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</si>
  <si>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</si>
  <si>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</si>
  <si>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</si>
  <si>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</si>
  <si>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</si>
  <si>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</si>
  <si>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</si>
  <si>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</si>
  <si>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</si>
  <si>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</si>
  <si>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</si>
  <si>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</si>
  <si>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</si>
  <si>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</si>
  <si>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</si>
  <si>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</si>
  <si>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</si>
  <si>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</si>
  <si>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</si>
  <si>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</si>
  <si>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</si>
  <si>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</si>
  <si>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</si>
  <si>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</si>
  <si>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</si>
  <si>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</si>
  <si>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</si>
  <si>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</si>
  <si>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</si>
  <si>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</si>
  <si>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</si>
  <si>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</si>
  <si>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</si>
  <si>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</si>
  <si>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</si>
  <si>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</si>
  <si>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</si>
  <si>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</si>
  <si>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</si>
  <si>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</si>
  <si>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</si>
  <si>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</si>
  <si>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</si>
  <si>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</si>
  <si>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</si>
  <si>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</si>
  <si>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</si>
  <si>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</si>
  <si>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</si>
  <si>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</si>
  <si>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</si>
  <si>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</si>
  <si>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</si>
  <si>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</si>
  <si>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</si>
  <si>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</si>
  <si>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</si>
  <si>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</si>
  <si>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</si>
  <si>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</si>
  <si>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</si>
  <si>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</si>
  <si>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</si>
  <si>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</si>
  <si>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</si>
  <si>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</si>
  <si>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</si>
  <si>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</si>
  <si>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</si>
  <si>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</si>
  <si>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</si>
  <si>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</si>
  <si>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</si>
  <si>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</si>
  <si>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</si>
  <si>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</si>
  <si>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</si>
  <si>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</si>
  <si>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</si>
  <si>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</si>
  <si>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</si>
  <si>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</si>
  <si>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</si>
  <si>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</si>
  <si>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</si>
  <si>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</si>
  <si>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</si>
  <si>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</si>
  <si>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</si>
  <si>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</si>
  <si>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</si>
  <si>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</si>
  <si>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</si>
  <si>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</si>
  <si>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</si>
  <si>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</si>
  <si>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</si>
  <si>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</si>
  <si>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</si>
  <si>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</si>
  <si>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</si>
  <si>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</si>
  <si>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</si>
  <si>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</si>
  <si>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</si>
  <si>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</si>
  <si>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</si>
  <si>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</si>
  <si>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</si>
  <si>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</si>
  <si>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</si>
  <si>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</si>
  <si>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</si>
  <si>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</si>
  <si>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</si>
  <si>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</si>
  <si>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</si>
  <si>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</si>
  <si>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</si>
  <si>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</si>
  <si>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</si>
  <si>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</si>
  <si>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</si>
  <si>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</si>
  <si>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</si>
  <si>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</si>
  <si>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</si>
  <si>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</si>
  <si>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</si>
  <si>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</si>
  <si>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</si>
  <si>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</si>
  <si>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</si>
  <si>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</si>
  <si>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</si>
  <si>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</si>
  <si>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</si>
  <si>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</si>
  <si>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</si>
  <si>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</si>
  <si>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</si>
  <si>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</si>
  <si>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</si>
  <si>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</si>
  <si>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</si>
  <si>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</si>
  <si>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</si>
  <si>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</si>
  <si>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</si>
  <si>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</si>
  <si>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</si>
  <si>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</si>
  <si>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</si>
  <si>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</si>
  <si>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</si>
  <si>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</si>
  <si>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</si>
  <si>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</si>
  <si>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</si>
  <si>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</si>
  <si>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</si>
  <si>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</si>
  <si>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</si>
  <si>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</si>
  <si>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</si>
  <si>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</si>
  <si>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</si>
  <si>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</si>
  <si>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</si>
  <si>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</si>
  <si>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</si>
  <si>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</si>
  <si>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</si>
  <si>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</si>
  <si>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</si>
  <si>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</si>
  <si>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</si>
  <si>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</si>
  <si>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</si>
  <si>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</si>
  <si>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</si>
  <si>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</si>
  <si>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</si>
  <si>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</si>
  <si>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</si>
  <si>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</si>
  <si>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</si>
  <si>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</si>
  <si>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</si>
  <si>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</si>
  <si>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</si>
  <si>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</si>
  <si>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</si>
  <si>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</si>
  <si>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</si>
  <si>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</si>
  <si>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</si>
  <si>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</si>
  <si>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</si>
  <si>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</si>
  <si>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</si>
  <si>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</si>
  <si>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</si>
  <si>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</si>
  <si>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</si>
  <si>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</si>
  <si>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</si>
  <si>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</si>
  <si>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</si>
  <si>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</si>
  <si>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</si>
  <si>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</si>
  <si>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</si>
  <si>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</si>
  <si>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</si>
  <si>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</si>
  <si>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</si>
  <si>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</si>
  <si>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</si>
  <si>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</si>
  <si>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</si>
  <si>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</si>
  <si>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</si>
  <si>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</si>
  <si>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</si>
  <si>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</si>
  <si>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</si>
  <si>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</si>
  <si>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</si>
  <si>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</si>
  <si>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</si>
  <si>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</si>
  <si>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</si>
  <si>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</si>
  <si>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</si>
  <si>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</si>
  <si>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</si>
  <si>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</si>
  <si>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</si>
  <si>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</si>
  <si>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</si>
  <si>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</si>
  <si>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</si>
  <si>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</si>
  <si>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</si>
  <si>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</si>
  <si>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</si>
  <si>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</si>
  <si>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</si>
  <si>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</si>
  <si>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</si>
  <si>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</si>
  <si>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</si>
  <si>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</si>
  <si>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</si>
  <si>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</si>
  <si>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</si>
  <si>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</si>
  <si>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</si>
  <si>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</si>
  <si>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</si>
  <si>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</si>
  <si>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</si>
  <si>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</si>
  <si>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</si>
  <si>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</si>
  <si>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</si>
  <si>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</si>
  <si>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</si>
  <si>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</si>
  <si>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</si>
  <si>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</si>
  <si>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</si>
  <si>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</si>
  <si>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</si>
  <si>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</si>
  <si>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</si>
  <si>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</si>
  <si>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</si>
  <si>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</si>
  <si>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</si>
  <si>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</si>
  <si>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</si>
  <si>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</si>
  <si>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</si>
  <si>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</si>
  <si>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</si>
  <si>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</si>
  <si>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</si>
  <si>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</si>
  <si>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</si>
  <si>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</si>
  <si>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</si>
  <si>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</si>
  <si>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</si>
  <si>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</si>
  <si>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</si>
  <si>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</si>
  <si>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</si>
  <si>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</si>
  <si>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</si>
  <si>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</si>
  <si>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</si>
  <si>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</si>
  <si>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</si>
  <si>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</si>
  <si>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</si>
  <si>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</si>
  <si>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</si>
  <si>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</si>
  <si>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</si>
  <si>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</si>
  <si>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</si>
  <si>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</si>
  <si>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</si>
  <si>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</si>
  <si>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</si>
  <si>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</si>
  <si>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</si>
  <si>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</si>
  <si>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</si>
  <si>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</si>
  <si>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</si>
  <si>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</si>
  <si>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</si>
  <si>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</si>
  <si>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</si>
  <si>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</si>
  <si>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</si>
  <si>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</si>
  <si>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</si>
  <si>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</si>
  <si>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</si>
  <si>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</si>
  <si>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</si>
  <si>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</si>
  <si>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</si>
  <si>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</si>
  <si>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</si>
  <si>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</si>
  <si>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</si>
  <si>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</si>
  <si>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</si>
  <si>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</si>
  <si>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</si>
  <si>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</si>
  <si>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</si>
  <si>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</si>
  <si>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</si>
  <si>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</si>
  <si>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</si>
  <si>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</si>
  <si>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</si>
  <si>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</si>
  <si>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</si>
  <si>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</si>
  <si>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</si>
  <si>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</si>
  <si>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</si>
  <si>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</si>
  <si>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</si>
  <si>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</si>
  <si>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</si>
  <si>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</si>
  <si>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</si>
  <si>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</si>
  <si>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</si>
  <si>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</si>
  <si>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</si>
  <si>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</si>
  <si>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</si>
  <si>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</si>
  <si>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</si>
  <si>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</si>
  <si>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</si>
  <si>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</si>
  <si>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</si>
  <si>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</si>
  <si>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</si>
  <si>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</si>
  <si>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</si>
  <si>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</si>
  <si>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</si>
  <si>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</si>
  <si>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</si>
  <si>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</si>
  <si>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</si>
  <si>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</si>
  <si>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</si>
  <si>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</si>
  <si>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</si>
  <si>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</si>
  <si>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</si>
  <si>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</si>
  <si>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</si>
  <si>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</si>
  <si>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</si>
  <si>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</si>
  <si>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</si>
  <si>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</si>
  <si>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</si>
  <si>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</si>
  <si>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</si>
  <si>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</si>
  <si>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</si>
  <si>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</si>
  <si>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</si>
  <si>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</si>
  <si>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</si>
  <si>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</si>
  <si>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</si>
  <si>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</si>
  <si>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</si>
  <si>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</si>
  <si>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</si>
  <si>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</si>
  <si>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</si>
  <si>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</si>
  <si>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</si>
  <si>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</si>
  <si>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</si>
  <si>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</si>
  <si>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</si>
  <si>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</si>
  <si>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</si>
  <si>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</si>
  <si>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</si>
  <si>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</si>
  <si>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</si>
  <si>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</si>
  <si>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</si>
  <si>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</si>
  <si>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</si>
  <si>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</si>
  <si>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</si>
  <si>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</si>
  <si>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</si>
  <si>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</si>
  <si>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</si>
  <si>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</si>
  <si>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</si>
  <si>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</si>
  <si>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</si>
  <si>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</si>
  <si>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</si>
  <si>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</si>
  <si>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</si>
  <si>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</si>
  <si>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</si>
  <si>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</si>
  <si>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</si>
  <si>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</si>
  <si>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</si>
  <si>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</si>
  <si>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</si>
  <si>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</si>
  <si>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</si>
  <si>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</si>
  <si>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</si>
  <si>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</si>
  <si>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</si>
  <si>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</si>
  <si>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</si>
  <si>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</si>
  <si>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</si>
  <si>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</si>
  <si>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</si>
  <si>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</si>
  <si>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</si>
  <si>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</si>
  <si>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</si>
  <si>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</si>
  <si>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</si>
  <si>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</si>
  <si>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</si>
  <si>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</si>
  <si>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</si>
  <si>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</si>
  <si>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</si>
  <si>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</si>
  <si>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</si>
  <si>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</si>
  <si>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</si>
  <si>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</si>
  <si>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</si>
  <si>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</si>
  <si>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</si>
  <si>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</si>
  <si>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</si>
  <si>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</si>
  <si>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</si>
  <si>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</si>
  <si>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</si>
  <si>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</si>
  <si>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</si>
  <si>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</si>
  <si>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</si>
  <si>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</si>
  <si>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</si>
  <si>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</si>
  <si>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</si>
  <si>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</si>
  <si>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</si>
  <si>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</si>
  <si>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</si>
  <si>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</si>
  <si>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</si>
  <si>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</si>
  <si>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</si>
  <si>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</si>
  <si>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</si>
  <si>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</si>
  <si>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</si>
  <si>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</si>
  <si>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</si>
  <si>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</si>
  <si>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</si>
  <si>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</si>
  <si>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</si>
  <si>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</si>
  <si>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</si>
  <si>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</si>
  <si>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</si>
  <si>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</si>
  <si>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</si>
  <si>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</si>
  <si>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</si>
  <si>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</si>
  <si>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</si>
  <si>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</si>
  <si>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</si>
  <si>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</si>
  <si>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</si>
  <si>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</si>
  <si>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</si>
  <si>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</si>
  <si>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</si>
  <si>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</si>
  <si>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</si>
  <si>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</si>
  <si>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</si>
  <si>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</si>
  <si>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</si>
  <si>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</si>
  <si>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</si>
  <si>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</si>
  <si>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</si>
  <si>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</si>
  <si>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</si>
  <si>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</si>
  <si>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</si>
  <si>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</si>
  <si>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</si>
  <si>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</si>
  <si>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</si>
  <si>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</si>
  <si>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</si>
  <si>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</si>
  <si>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</si>
  <si>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</si>
  <si>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</si>
  <si>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</si>
  <si>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</si>
  <si>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</si>
  <si>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</si>
  <si>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</si>
  <si>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</si>
  <si>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</si>
  <si>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</si>
  <si>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</si>
  <si>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</si>
  <si>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</si>
  <si>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</si>
  <si>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</si>
  <si>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</si>
  <si>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</si>
  <si>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</si>
  <si>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</si>
  <si>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</si>
  <si>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</si>
  <si>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</si>
  <si>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</si>
  <si>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</si>
  <si>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</si>
  <si>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</si>
  <si>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</si>
  <si>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</si>
  <si>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</si>
  <si>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</si>
  <si>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</si>
  <si>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</si>
  <si>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</si>
  <si>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</si>
  <si>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</si>
  <si>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</si>
  <si>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</si>
  <si>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</si>
  <si>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</si>
  <si>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</si>
  <si>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</si>
  <si>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</si>
  <si>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</si>
  <si>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</si>
  <si>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</si>
  <si>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</si>
  <si>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</si>
  <si>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</si>
  <si>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</si>
  <si>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</si>
  <si>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</si>
  <si>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</si>
  <si>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</si>
  <si>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</si>
  <si>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</si>
  <si>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</si>
  <si>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</si>
  <si>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</si>
  <si>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</si>
  <si>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</si>
  <si>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</si>
  <si>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</si>
  <si>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</si>
  <si>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</si>
  <si>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</si>
  <si>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</si>
  <si>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</si>
  <si>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</si>
  <si>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</si>
  <si>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</si>
  <si>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</si>
  <si>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</si>
  <si>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</si>
  <si>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</si>
  <si>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</si>
  <si>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</si>
  <si>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</si>
  <si>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</si>
  <si>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</si>
  <si>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</si>
  <si>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</si>
  <si>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</si>
  <si>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</si>
  <si>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</si>
  <si>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</si>
  <si>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</si>
  <si>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</si>
  <si>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</si>
  <si>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</si>
  <si>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</si>
  <si>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</si>
  <si>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</si>
  <si>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</si>
  <si>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</si>
  <si>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</si>
  <si>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</si>
  <si>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</si>
  <si>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</si>
  <si>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</si>
  <si>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</si>
  <si>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</si>
  <si>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</si>
  <si>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</si>
  <si>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</si>
  <si>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</si>
  <si>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</si>
  <si>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</si>
  <si>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</si>
  <si>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</si>
  <si>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</si>
  <si>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</si>
  <si>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</si>
  <si>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</si>
  <si>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</si>
  <si>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</si>
  <si>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</si>
  <si>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</si>
  <si>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</si>
  <si>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</si>
  <si>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</si>
  <si>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</si>
  <si>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</si>
  <si>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</si>
  <si>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</si>
  <si>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</si>
  <si>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</si>
  <si>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</si>
  <si>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</si>
  <si>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</si>
  <si>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</si>
  <si>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</si>
  <si>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</si>
  <si>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</si>
  <si>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</si>
  <si>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</si>
  <si>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</si>
  <si>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</si>
  <si>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</si>
  <si>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</si>
  <si>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</si>
  <si>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</si>
  <si>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</si>
  <si>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</si>
  <si>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</si>
  <si>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</si>
  <si>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</si>
  <si>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</si>
  <si>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</si>
  <si>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</si>
  <si>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</si>
  <si>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</si>
  <si>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</si>
  <si>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</si>
  <si>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</si>
  <si>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</si>
  <si>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</si>
  <si>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</si>
  <si>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</si>
  <si>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</si>
  <si>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</si>
  <si>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</si>
  <si>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</si>
  <si>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</si>
  <si>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</si>
  <si>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</si>
  <si>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</si>
  <si>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</si>
  <si>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</si>
  <si>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</si>
  <si>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</si>
  <si>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</si>
  <si>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</si>
  <si>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</si>
  <si>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</si>
  <si>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</si>
  <si>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</si>
  <si>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</si>
  <si>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</si>
  <si>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</si>
  <si>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</si>
  <si>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</si>
  <si>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</si>
  <si>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</si>
  <si>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</si>
  <si>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</si>
  <si>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</si>
  <si>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</si>
  <si>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</si>
  <si>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</si>
  <si>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</si>
  <si>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</si>
  <si>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</si>
  <si>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</si>
  <si>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</si>
  <si>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</si>
  <si>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</si>
  <si>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</si>
  <si>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</si>
  <si>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</si>
  <si>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</si>
  <si>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</si>
  <si>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</si>
  <si>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</si>
  <si>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</si>
  <si>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</si>
  <si>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</si>
  <si>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</si>
  <si>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</si>
  <si>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</si>
  <si>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</si>
  <si>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</si>
  <si>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</si>
  <si>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</si>
  <si>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</si>
  <si>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</si>
  <si>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</si>
  <si>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</si>
  <si>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</si>
  <si>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</si>
  <si>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</si>
  <si>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</si>
  <si>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</si>
  <si>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</si>
  <si>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</si>
  <si>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</si>
  <si>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</si>
  <si>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</si>
  <si>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</si>
  <si>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</si>
  <si>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</si>
  <si>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</si>
  <si>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</si>
  <si>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</si>
  <si>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</si>
  <si>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</si>
  <si>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</si>
  <si>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</si>
  <si>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</si>
  <si>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</si>
  <si>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</si>
  <si>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</si>
  <si>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</si>
  <si>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</si>
  <si>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</si>
  <si>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</si>
  <si>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</si>
  <si>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</si>
  <si>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</si>
  <si>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</si>
  <si>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</si>
  <si>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</si>
  <si>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</si>
  <si>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</si>
  <si>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</si>
  <si>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</si>
  <si>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</si>
  <si>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</si>
  <si>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</si>
  <si>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</si>
  <si>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</si>
  <si>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</si>
  <si>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</si>
  <si>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</si>
  <si>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</si>
  <si>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</si>
  <si>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</si>
  <si>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</si>
  <si>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</si>
  <si>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</si>
  <si>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</si>
  <si>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</si>
  <si>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</si>
  <si>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</si>
  <si>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</si>
  <si>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</si>
  <si>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</si>
  <si>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</si>
  <si>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</si>
  <si>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</si>
  <si>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</si>
  <si>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</si>
  <si>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</si>
  <si>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</si>
  <si>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</si>
  <si>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</si>
  <si>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</si>
  <si>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</si>
  <si>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</si>
  <si>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</si>
  <si>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</si>
  <si>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</si>
  <si>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</si>
  <si>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</si>
  <si>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</si>
  <si>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</si>
  <si>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</si>
  <si>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</si>
  <si>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</si>
  <si>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</si>
  <si>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</si>
  <si>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</si>
  <si>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</si>
  <si>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</si>
  <si>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</si>
  <si>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</si>
  <si>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</si>
  <si>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</si>
  <si>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</si>
  <si>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</si>
  <si>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</si>
  <si>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</si>
  <si>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</si>
  <si>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</si>
  <si>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</si>
  <si>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</si>
  <si>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</si>
  <si>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</si>
  <si>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</si>
  <si>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</si>
  <si>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</si>
  <si>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</si>
  <si>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</si>
  <si>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</si>
  <si>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</si>
  <si>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</si>
  <si>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</si>
  <si>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</si>
  <si>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</si>
  <si>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</si>
  <si>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</si>
  <si>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</si>
  <si>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</si>
  <si>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</si>
  <si>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</si>
  <si>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</si>
  <si>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</si>
  <si>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</si>
  <si>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</si>
  <si>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</si>
  <si>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</si>
  <si>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</si>
  <si>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</si>
  <si>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</si>
  <si>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</si>
  <si>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</si>
  <si>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</si>
  <si>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</si>
  <si>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</si>
  <si>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</si>
  <si>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</si>
  <si>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</si>
  <si>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</si>
  <si>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</si>
  <si>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</si>
  <si>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</si>
  <si>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</si>
  <si>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</si>
  <si>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</si>
  <si>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</si>
  <si>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</si>
  <si>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</si>
  <si>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</si>
  <si>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</si>
  <si>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</si>
  <si>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</si>
  <si>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</si>
  <si>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</si>
  <si>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</si>
  <si>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</si>
  <si>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</si>
  <si>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</si>
  <si>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</si>
  <si>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</si>
  <si>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</si>
  <si>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</si>
  <si>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</si>
  <si>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</si>
  <si>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</si>
  <si>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</si>
  <si>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</si>
  <si>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</si>
  <si>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</si>
  <si>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</si>
  <si>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</si>
  <si>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</si>
  <si>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</si>
  <si>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</si>
  <si>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</si>
  <si>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</si>
  <si>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</si>
  <si>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</si>
  <si>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</si>
  <si>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</si>
  <si>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</si>
  <si>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</si>
  <si>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</si>
  <si>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</si>
  <si>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</si>
  <si>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</si>
  <si>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</si>
  <si>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</si>
  <si>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</si>
  <si>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</si>
  <si>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</si>
  <si>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</si>
  <si>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</si>
  <si>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</si>
  <si>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</si>
  <si>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</si>
  <si>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</si>
  <si>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</si>
  <si>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</si>
  <si>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</si>
  <si>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</si>
  <si>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</si>
  <si>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</si>
  <si>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</si>
  <si>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</si>
  <si>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</si>
  <si>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</si>
  <si>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</si>
  <si>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</si>
  <si>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</si>
  <si>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</si>
  <si>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</si>
  <si>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</si>
  <si>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</si>
  <si>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</si>
  <si>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</si>
  <si>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</si>
  <si>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</si>
  <si>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</si>
  <si>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</si>
  <si>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</si>
  <si>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</si>
  <si>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</si>
  <si>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</si>
  <si>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</si>
  <si>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</si>
  <si>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</si>
  <si>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</si>
  <si>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</si>
  <si>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</si>
  <si>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</si>
  <si>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</si>
  <si>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</si>
  <si>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</si>
  <si>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</si>
  <si>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</si>
  <si>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</si>
  <si>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</si>
  <si>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</si>
  <si>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</si>
  <si>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</si>
  <si>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</si>
  <si>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</si>
  <si>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</si>
  <si>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</si>
  <si>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</si>
  <si>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</si>
  <si>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</si>
  <si>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</si>
  <si>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</si>
  <si>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</si>
  <si>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</si>
  <si>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</si>
  <si>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</si>
  <si>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</si>
  <si>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</si>
  <si>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</si>
  <si>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</si>
  <si>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</si>
  <si>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</si>
  <si>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</si>
  <si>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</si>
  <si>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</si>
  <si>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</si>
  <si>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</si>
  <si>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</si>
  <si>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</si>
  <si>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</si>
  <si>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</si>
  <si>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</si>
  <si>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</si>
  <si>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</si>
  <si>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</si>
  <si>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</si>
  <si>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</si>
  <si>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</si>
  <si>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</si>
  <si>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</si>
  <si>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</si>
  <si>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</si>
  <si>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</si>
  <si>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</si>
  <si>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</si>
  <si>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</si>
  <si>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</si>
  <si>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</si>
  <si>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</si>
  <si>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</si>
  <si>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</si>
  <si>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</si>
  <si>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</si>
  <si>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</si>
  <si>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</si>
  <si>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</si>
  <si>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</si>
  <si>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</si>
  <si>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</si>
  <si>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</si>
  <si>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</si>
  <si>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</si>
  <si>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</si>
  <si>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</si>
  <si>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</si>
  <si>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</si>
  <si>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</si>
  <si>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</si>
  <si>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</si>
  <si>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</si>
  <si>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</si>
  <si>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</si>
  <si>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</si>
  <si>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</si>
  <si>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</si>
  <si>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</si>
  <si>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</si>
  <si>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</si>
  <si>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</si>
  <si>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</si>
  <si>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</si>
  <si>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</si>
  <si>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</si>
  <si>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</si>
  <si>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</si>
  <si>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</si>
  <si>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</si>
  <si>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</si>
  <si>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</si>
  <si>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</si>
  <si>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</si>
  <si>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</si>
  <si>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</si>
  <si>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</si>
  <si>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</si>
  <si>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</si>
  <si>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</si>
  <si>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</si>
  <si>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</si>
  <si>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</si>
  <si>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</si>
  <si>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</si>
  <si>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</si>
  <si>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</si>
  <si>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</si>
  <si>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</si>
  <si>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</si>
  <si>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</si>
  <si>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</si>
  <si>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</si>
  <si>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</si>
  <si>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</si>
  <si>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</si>
  <si>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</si>
  <si>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</si>
  <si>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</si>
  <si>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</si>
  <si>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</si>
  <si>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</si>
  <si>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</si>
  <si>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</si>
  <si>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</si>
  <si>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</si>
  <si>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</si>
  <si>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</si>
  <si>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</si>
  <si>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</si>
  <si>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</si>
  <si>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</si>
  <si>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</si>
  <si>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</si>
  <si>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</si>
  <si>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</si>
  <si>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</si>
  <si>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</si>
  <si>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</si>
  <si>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</si>
  <si>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</si>
  <si>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</si>
  <si>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</si>
  <si>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</si>
  <si>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</si>
  <si>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</si>
  <si>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</si>
  <si>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</si>
  <si>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</si>
  <si>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</si>
  <si>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</si>
  <si>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</si>
  <si>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</si>
  <si>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</si>
  <si>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</si>
  <si>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</si>
  <si>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</si>
  <si>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</si>
  <si>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</si>
  <si>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</si>
  <si>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</si>
  <si>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</si>
  <si>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</si>
  <si>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</si>
  <si>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</si>
  <si>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</si>
  <si>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</si>
  <si>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</si>
  <si>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</si>
  <si>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</si>
  <si>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</si>
  <si>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</si>
  <si>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</si>
  <si>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</si>
  <si>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</si>
  <si>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</si>
  <si>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</si>
  <si>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</si>
  <si>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</si>
  <si>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</si>
  <si>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</si>
  <si>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</si>
  <si>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</si>
  <si>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</si>
  <si>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</si>
  <si>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</si>
  <si>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</si>
  <si>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</si>
  <si>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</si>
  <si>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</si>
  <si>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</si>
  <si>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</si>
  <si>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</si>
  <si>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</si>
  <si>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</si>
  <si>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</si>
  <si>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</si>
  <si>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</si>
  <si>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</si>
  <si>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</si>
  <si>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</si>
  <si>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</si>
  <si>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</si>
  <si>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</si>
  <si>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</si>
  <si>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</si>
  <si>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</si>
  <si>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</si>
  <si>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</si>
  <si>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</si>
  <si>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</si>
  <si>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</si>
  <si>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</si>
  <si>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</si>
  <si>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</si>
  <si>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</si>
  <si>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</si>
  <si>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</si>
  <si>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</si>
  <si>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</si>
  <si>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</si>
  <si>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</si>
  <si>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</si>
  <si>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</si>
  <si>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</si>
  <si>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</si>
  <si>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</si>
  <si>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</si>
  <si>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</si>
  <si>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</si>
  <si>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</si>
  <si>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</si>
  <si>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</si>
  <si>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</si>
  <si>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</si>
  <si>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</si>
  <si>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</si>
  <si>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</si>
  <si>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</si>
  <si>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</si>
  <si>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</si>
  <si>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</si>
  <si>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</si>
  <si>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</si>
  <si>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</si>
  <si>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</si>
  <si>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</si>
  <si>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</si>
  <si>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</si>
  <si>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</si>
  <si>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</si>
  <si>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</si>
  <si>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</si>
  <si>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</si>
  <si>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</si>
  <si>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</si>
  <si>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</si>
  <si>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</si>
  <si>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</si>
  <si>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</si>
  <si>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</si>
  <si>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</si>
  <si>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</si>
  <si>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</si>
  <si>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</si>
  <si>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</si>
  <si>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</si>
  <si>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</si>
  <si>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</si>
  <si>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</si>
  <si>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</si>
  <si>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</si>
  <si>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</si>
  <si>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</si>
  <si>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</si>
  <si>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</si>
  <si>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</si>
  <si>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</si>
  <si>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</si>
  <si>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</si>
  <si>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</si>
  <si>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</si>
  <si>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</si>
  <si>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</si>
  <si>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</si>
  <si>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</si>
  <si>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</si>
  <si>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</si>
  <si>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</si>
  <si>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</si>
  <si>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</si>
  <si>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</si>
  <si>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</si>
  <si>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</si>
  <si>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</si>
  <si>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</si>
  <si>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</si>
  <si>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</si>
  <si>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</si>
  <si>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</si>
  <si>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</si>
  <si>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</si>
  <si>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</si>
  <si>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</si>
  <si>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</si>
  <si>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</si>
  <si>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</si>
  <si>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</si>
  <si>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</si>
  <si>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</si>
  <si>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</si>
  <si>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</si>
  <si>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</si>
  <si>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</si>
  <si>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</si>
  <si>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</si>
  <si>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</si>
  <si>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</si>
  <si>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</si>
  <si>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</si>
  <si>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</si>
  <si>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</si>
  <si>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</si>
  <si>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</si>
  <si>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</si>
  <si>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</si>
  <si>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</si>
  <si>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</si>
  <si>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</si>
  <si>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</si>
  <si>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</si>
  <si>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</si>
  <si>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</si>
  <si>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</si>
  <si>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</si>
  <si>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</si>
  <si>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</si>
  <si>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</si>
  <si>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</si>
  <si>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</si>
  <si>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</si>
  <si>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</si>
  <si>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</si>
  <si>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</si>
  <si>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</si>
  <si>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</si>
  <si>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</si>
  <si>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</si>
  <si>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</si>
  <si>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</si>
  <si>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</si>
  <si>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</si>
  <si>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</si>
  <si>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</si>
  <si>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</si>
  <si>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</si>
  <si>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</si>
  <si>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</si>
  <si>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</si>
  <si>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</si>
  <si>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</si>
  <si>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</si>
  <si>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</si>
  <si>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</si>
  <si>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</si>
  <si>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</si>
  <si>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</si>
  <si>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</si>
  <si>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</si>
  <si>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</si>
  <si>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</si>
  <si>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</si>
  <si>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</si>
  <si>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</si>
  <si>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</si>
  <si>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</si>
  <si>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</si>
  <si>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</si>
  <si>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</si>
  <si>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</si>
  <si>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</si>
  <si>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</si>
  <si>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</si>
  <si>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</si>
  <si>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</si>
  <si>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</si>
  <si>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</si>
  <si>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</si>
  <si>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</si>
  <si>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</si>
  <si>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</si>
  <si>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</si>
  <si>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</si>
  <si>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</si>
  <si>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</si>
  <si>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</si>
  <si>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</si>
  <si>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</si>
  <si>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</si>
  <si>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</si>
  <si>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</si>
  <si>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</si>
  <si>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</si>
  <si>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</si>
  <si>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</si>
  <si>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</si>
  <si>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</si>
  <si>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</si>
  <si>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</si>
  <si>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</si>
  <si>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</si>
  <si>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</si>
  <si>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</si>
  <si>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</si>
  <si>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</si>
  <si>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</si>
  <si>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</si>
  <si>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</si>
  <si>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</si>
  <si>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</si>
  <si>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</si>
  <si>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</si>
  <si>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</si>
  <si>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</si>
  <si>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</si>
  <si>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</si>
  <si>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</si>
  <si>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</si>
  <si>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</si>
  <si>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</si>
  <si>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</si>
  <si>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</si>
  <si>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</si>
  <si>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</si>
  <si>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</si>
  <si>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</si>
  <si>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</si>
  <si>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</si>
  <si>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</si>
  <si>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</si>
  <si>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</si>
  <si>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</si>
  <si>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</si>
  <si>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</si>
  <si>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</si>
  <si>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</si>
  <si>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</si>
  <si>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</si>
  <si>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</si>
  <si>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</si>
  <si>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</si>
  <si>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</si>
  <si>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</si>
  <si>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</si>
  <si>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</si>
  <si>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</si>
  <si>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</si>
  <si>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</si>
  <si>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</si>
  <si>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</si>
  <si>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</si>
  <si>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</si>
  <si>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</si>
  <si>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</si>
  <si>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</si>
  <si>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</si>
  <si>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</si>
  <si>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</si>
  <si>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</si>
  <si>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</si>
  <si>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</si>
  <si>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</si>
  <si>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</si>
  <si>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</si>
  <si>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</si>
  <si>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</si>
  <si>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</si>
  <si>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</si>
  <si>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</si>
  <si>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</si>
  <si>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</si>
  <si>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</si>
  <si>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</si>
  <si>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</si>
  <si>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</si>
  <si>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</si>
  <si>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</si>
  <si>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</si>
  <si>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</si>
  <si>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</si>
  <si>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</si>
  <si>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</si>
  <si>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</si>
  <si>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</si>
  <si>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</si>
  <si>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</si>
  <si>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</si>
  <si>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</si>
  <si>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</si>
  <si>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</si>
  <si>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</si>
  <si>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</si>
  <si>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</si>
  <si>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</si>
  <si>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</si>
  <si>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</si>
  <si>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</si>
  <si>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</si>
  <si>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</si>
  <si>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</si>
  <si>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</si>
  <si>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</si>
  <si>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</si>
  <si>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</si>
  <si>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</si>
  <si>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</si>
  <si>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</si>
  <si>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</si>
  <si>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</si>
  <si>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</si>
  <si>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</si>
  <si>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</si>
  <si>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</si>
  <si>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</si>
  <si>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</si>
  <si>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</si>
  <si>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</si>
  <si>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</si>
  <si>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</si>
  <si>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</si>
  <si>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</si>
  <si>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</si>
  <si>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</si>
  <si>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</si>
  <si>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</si>
  <si>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</si>
  <si>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</si>
  <si>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</si>
  <si>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</si>
  <si>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</si>
  <si>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</si>
  <si>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</si>
  <si>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</si>
  <si>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</si>
  <si>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</si>
  <si>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</si>
  <si>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</si>
  <si>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</si>
  <si>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</si>
  <si>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</si>
  <si>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</si>
  <si>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</si>
  <si>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</si>
  <si>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</si>
  <si>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</si>
  <si>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</si>
  <si>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</si>
  <si>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</si>
  <si>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</si>
  <si>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</si>
  <si>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</si>
  <si>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</si>
  <si>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</si>
  <si>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</si>
  <si>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</si>
  <si>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</si>
  <si>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</si>
  <si>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</si>
  <si>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</si>
  <si>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</si>
  <si>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</si>
  <si>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</si>
  <si>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</si>
  <si>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</si>
  <si>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</si>
  <si>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</si>
  <si>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</si>
  <si>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</si>
  <si>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</si>
  <si>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</si>
  <si>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</si>
  <si>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</si>
  <si>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</si>
  <si>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</si>
  <si>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</si>
  <si>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</si>
  <si>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</si>
  <si>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</si>
  <si>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</si>
  <si>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</si>
  <si>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</si>
  <si>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</si>
  <si>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</si>
  <si>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</si>
  <si>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</si>
  <si>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</si>
  <si>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</si>
  <si>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</si>
  <si>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</si>
  <si>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</si>
  <si>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</si>
  <si>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</si>
  <si>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</si>
  <si>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</si>
  <si>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</si>
  <si>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</si>
  <si>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</si>
  <si>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</si>
  <si>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</si>
  <si>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</si>
  <si>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</si>
  <si>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</si>
  <si>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</si>
  <si>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</si>
  <si>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</si>
  <si>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</si>
  <si>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</si>
  <si>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</si>
  <si>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</si>
  <si>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</si>
  <si>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</si>
  <si>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</si>
  <si>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</si>
  <si>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</si>
  <si>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</si>
  <si>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</si>
  <si>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</si>
  <si>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</si>
  <si>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</si>
  <si>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</si>
  <si>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</si>
  <si>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</si>
  <si>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</si>
  <si>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</si>
  <si>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</si>
  <si>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</si>
  <si>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</si>
  <si>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</si>
  <si>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</si>
  <si>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</si>
  <si>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</si>
  <si>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</si>
  <si>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</si>
  <si>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</si>
  <si>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</si>
  <si>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</si>
  <si>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</si>
  <si>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</si>
  <si>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</si>
  <si>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</si>
  <si>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</si>
  <si>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</si>
  <si>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</si>
  <si>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</si>
  <si>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</si>
  <si>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</si>
  <si>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</si>
  <si>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</si>
  <si>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</si>
  <si>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</si>
  <si>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</si>
  <si>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</si>
  <si>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</si>
  <si>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</si>
  <si>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</si>
  <si>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</si>
  <si>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</si>
  <si>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</si>
  <si>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</si>
  <si>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</si>
  <si>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</si>
  <si>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</si>
  <si>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</si>
  <si>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</si>
  <si>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</si>
  <si>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</si>
  <si>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</si>
  <si>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</si>
  <si>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</si>
  <si>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</si>
  <si>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</si>
  <si>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</si>
  <si>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</si>
  <si>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</si>
  <si>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</si>
  <si>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</si>
  <si>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</si>
  <si>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</si>
  <si>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</si>
  <si>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</si>
  <si>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</si>
  <si>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</si>
  <si>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</si>
  <si>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</si>
  <si>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</si>
  <si>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</si>
  <si>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</si>
  <si>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</si>
  <si>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</si>
  <si>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</si>
  <si>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</si>
  <si>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</si>
  <si>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</si>
  <si>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</si>
  <si>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</si>
  <si>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</si>
  <si>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</si>
  <si>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</si>
  <si>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</si>
  <si>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</si>
  <si>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</si>
  <si>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</si>
  <si>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</si>
  <si>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</si>
  <si>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</si>
  <si>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</si>
  <si>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</si>
  <si>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</si>
  <si>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</si>
  <si>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</si>
  <si>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</si>
  <si>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</si>
  <si>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</si>
  <si>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</si>
  <si>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</si>
  <si>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</si>
  <si>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</si>
  <si>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</si>
  <si>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</si>
  <si>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</si>
  <si>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</si>
  <si>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</si>
  <si>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</si>
  <si>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</si>
  <si>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</si>
  <si>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</si>
  <si>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</si>
  <si>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</si>
  <si>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</si>
  <si>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</si>
  <si>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</si>
  <si>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</si>
  <si>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</si>
  <si>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</si>
  <si>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</si>
  <si>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</si>
  <si>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</si>
  <si>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</si>
  <si>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</si>
  <si>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</si>
  <si>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</si>
  <si>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</si>
  <si>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</si>
  <si>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</si>
  <si>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</si>
  <si>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</si>
  <si>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</si>
  <si>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</si>
  <si>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</si>
  <si>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</si>
  <si>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</si>
  <si>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</si>
  <si>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</si>
  <si>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</si>
  <si>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</si>
  <si>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</si>
  <si>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</si>
  <si>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</si>
  <si>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</si>
  <si>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</si>
  <si>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</si>
  <si>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</si>
  <si>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</si>
  <si>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</si>
  <si>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</si>
  <si>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</si>
  <si>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</si>
  <si>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</si>
  <si>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</si>
  <si>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</si>
  <si>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</si>
  <si>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</si>
  <si>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</si>
  <si>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</si>
  <si>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</si>
  <si>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</si>
  <si>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</si>
  <si>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</si>
  <si>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</si>
  <si>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</si>
  <si>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</si>
  <si>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</si>
  <si>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</si>
  <si>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</si>
  <si>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</si>
  <si>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</si>
  <si>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</si>
  <si>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</si>
  <si>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</si>
  <si>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</si>
  <si>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</si>
  <si>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</si>
  <si>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</si>
  <si>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</si>
  <si>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</si>
  <si>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</si>
  <si>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</si>
  <si>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</si>
  <si>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</si>
  <si>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</si>
  <si>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</si>
  <si>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</si>
  <si>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</si>
  <si>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</si>
  <si>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</si>
  <si>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</si>
  <si>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</si>
  <si>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</si>
  <si>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</si>
  <si>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</si>
  <si>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</si>
  <si>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</si>
  <si>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</si>
  <si>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</si>
  <si>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</si>
  <si>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</si>
  <si>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</si>
  <si>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</si>
  <si>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</si>
  <si>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</si>
  <si>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</si>
  <si>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</si>
  <si>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</si>
  <si>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</si>
  <si>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</si>
  <si>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</si>
  <si>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</si>
  <si>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</si>
  <si>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</si>
  <si>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</si>
  <si>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</si>
  <si>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</si>
  <si>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</si>
  <si>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</si>
  <si>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</si>
  <si>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</si>
  <si>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</si>
  <si>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</si>
  <si>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</si>
  <si>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</si>
  <si>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</si>
  <si>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</si>
  <si>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</si>
  <si>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</si>
  <si>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</si>
  <si>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</si>
  <si>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</si>
  <si>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</si>
  <si>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</si>
  <si>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</si>
  <si>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</si>
  <si>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</si>
  <si>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</si>
  <si>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</si>
  <si>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</si>
  <si>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</si>
  <si>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</si>
  <si>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</si>
  <si>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</si>
  <si>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</si>
  <si>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</si>
  <si>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</si>
  <si>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</si>
  <si>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</si>
  <si>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</si>
  <si>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</si>
  <si>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</si>
  <si>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</si>
  <si>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</si>
  <si>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</si>
  <si>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</si>
  <si>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</si>
  <si>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</si>
  <si>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</si>
  <si>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</si>
  <si>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</si>
  <si>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</si>
  <si>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</si>
  <si>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</si>
  <si>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</si>
  <si>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</si>
  <si>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</si>
  <si>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</si>
  <si>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</si>
  <si>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</si>
  <si>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</si>
  <si>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</si>
  <si>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</si>
  <si>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</si>
  <si>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</si>
  <si>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</si>
  <si>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</si>
  <si>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</si>
  <si>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</si>
  <si>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</si>
  <si>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</si>
  <si>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</si>
  <si>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</si>
  <si>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</si>
  <si>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</si>
  <si>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</si>
  <si>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</si>
  <si>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</si>
  <si>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</si>
  <si>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</si>
  <si>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</si>
  <si>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</si>
  <si>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</si>
  <si>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</si>
  <si>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</si>
  <si>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</si>
  <si>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</si>
  <si>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</si>
  <si>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</si>
  <si>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</si>
  <si>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</si>
  <si>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</si>
  <si>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</si>
  <si>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</si>
  <si>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</si>
  <si>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</si>
  <si>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</si>
  <si>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</si>
  <si>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</si>
  <si>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</si>
  <si>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</si>
  <si>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</si>
  <si>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</si>
  <si>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</si>
  <si>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</si>
  <si>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</si>
  <si>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</si>
  <si>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</si>
  <si>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</si>
  <si>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</si>
  <si>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</si>
  <si>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</si>
  <si>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</si>
  <si>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</si>
  <si>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</si>
  <si>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</si>
  <si>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</si>
  <si>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</si>
  <si>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</si>
  <si>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</si>
  <si>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</si>
  <si>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</si>
  <si>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</si>
  <si>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</si>
  <si>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</si>
  <si>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</si>
  <si>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</si>
  <si>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</si>
  <si>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</si>
  <si>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</si>
  <si>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</si>
  <si>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</si>
  <si>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</si>
  <si>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</si>
  <si>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</si>
  <si>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</si>
  <si>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</si>
  <si>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</si>
  <si>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</si>
  <si>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</si>
  <si>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</si>
  <si>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</si>
  <si>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</si>
  <si>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</si>
  <si>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</si>
  <si>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</si>
  <si>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</si>
  <si>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</si>
  <si>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</si>
  <si>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</si>
  <si>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</si>
  <si>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</si>
  <si>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</si>
  <si>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</si>
  <si>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</si>
  <si>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</si>
  <si>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</si>
  <si>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</si>
  <si>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</si>
  <si>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</si>
  <si>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</si>
  <si>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</si>
  <si>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</si>
  <si>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</si>
  <si>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</si>
  <si>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</si>
  <si>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</si>
  <si>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</si>
  <si>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</si>
  <si>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</si>
  <si>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</si>
  <si>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</si>
  <si>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</si>
  <si>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</si>
  <si>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</si>
  <si>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</si>
  <si>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</si>
  <si>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</si>
  <si>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</si>
  <si>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</si>
  <si>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</si>
  <si>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</si>
  <si>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</si>
  <si>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</si>
  <si>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</si>
  <si>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</si>
  <si>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</si>
  <si>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</si>
  <si>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</si>
  <si>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</si>
  <si>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</si>
  <si>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</si>
  <si>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</si>
  <si>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</si>
  <si>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</si>
  <si>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</si>
  <si>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</si>
  <si>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</si>
  <si>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</si>
  <si>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</si>
  <si>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</si>
  <si>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</si>
  <si>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</si>
  <si>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</si>
  <si>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</si>
  <si>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</si>
  <si>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</si>
  <si>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</si>
  <si>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</si>
  <si>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</si>
  <si>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</si>
  <si>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</si>
  <si>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</si>
  <si>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</si>
  <si>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</si>
  <si>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</si>
  <si>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</si>
  <si>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</si>
  <si>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</si>
  <si>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</si>
  <si>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</si>
  <si>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</si>
  <si>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</si>
  <si>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</si>
  <si>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</si>
  <si>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</si>
  <si>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</si>
  <si>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</si>
  <si>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</si>
  <si>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</si>
  <si>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</si>
  <si>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</si>
  <si>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</si>
  <si>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</si>
  <si>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</si>
  <si>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</si>
  <si>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</si>
  <si>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</si>
  <si>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</si>
  <si>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</si>
  <si>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</si>
  <si>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</si>
  <si>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</si>
  <si>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</si>
  <si>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</si>
  <si>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</si>
  <si>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</si>
  <si>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</si>
  <si>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</si>
  <si>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</si>
  <si>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</si>
  <si>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</si>
  <si>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</si>
  <si>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</si>
  <si>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</si>
  <si>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</si>
  <si>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</si>
  <si>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</si>
  <si>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</si>
  <si>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</si>
  <si>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</si>
  <si>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</si>
  <si>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</si>
  <si>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</si>
  <si>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</si>
  <si>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</si>
  <si>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</si>
  <si>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</si>
  <si>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</si>
  <si>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</si>
  <si>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</si>
  <si>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</si>
  <si>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</si>
  <si>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</si>
  <si>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</si>
  <si>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</si>
  <si>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</si>
  <si>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</si>
  <si>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</si>
  <si>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</si>
  <si>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</si>
  <si>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</si>
  <si>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</si>
  <si>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</si>
  <si>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</si>
  <si>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</si>
  <si>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</si>
  <si>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</si>
  <si>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</si>
  <si>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</si>
  <si>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</si>
  <si>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</si>
  <si>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</si>
  <si>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</si>
  <si>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</si>
  <si>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</si>
  <si>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</si>
  <si>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</si>
  <si>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</si>
  <si>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</si>
  <si>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</si>
  <si>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</si>
  <si>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</si>
  <si>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</si>
  <si>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</si>
  <si>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</si>
  <si>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</si>
  <si>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</si>
  <si>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</si>
  <si>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</si>
  <si>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</si>
  <si>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</si>
  <si>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</si>
  <si>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</si>
  <si>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</si>
  <si>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</si>
  <si>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</si>
  <si>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</si>
  <si>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</si>
  <si>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</si>
  <si>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</si>
  <si>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</si>
  <si>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</si>
  <si>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</si>
  <si>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</si>
  <si>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</si>
  <si>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</si>
  <si>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</si>
  <si>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</si>
  <si>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</si>
  <si>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</si>
  <si>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</si>
  <si>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</si>
  <si>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</si>
  <si>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</si>
  <si>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</si>
  <si>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</si>
  <si>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</si>
  <si>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</si>
  <si>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</si>
  <si>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</si>
  <si>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</si>
  <si>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</si>
  <si>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</si>
  <si>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</si>
  <si>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</si>
  <si>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</si>
  <si>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</si>
  <si>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</si>
  <si>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</si>
  <si>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</si>
  <si>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</si>
  <si>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</si>
  <si>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</si>
  <si>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</si>
  <si>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</si>
  <si>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</si>
  <si>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</si>
  <si>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</si>
  <si>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</si>
  <si>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</si>
  <si>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</si>
  <si>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</si>
  <si>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</si>
  <si>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</si>
  <si>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</si>
  <si>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</si>
  <si>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</si>
  <si>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</si>
  <si>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</si>
  <si>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</si>
  <si>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</si>
  <si>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</si>
  <si>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</si>
  <si>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</si>
  <si>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</si>
  <si>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</si>
  <si>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</si>
  <si>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</si>
  <si>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</si>
  <si>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</si>
  <si>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</si>
  <si>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</si>
  <si>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</si>
  <si>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</si>
  <si>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</si>
  <si>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</si>
  <si>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</si>
  <si>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</si>
  <si>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</si>
  <si>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</si>
  <si>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</si>
  <si>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</si>
  <si>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</si>
  <si>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</si>
  <si>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</si>
  <si>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</si>
  <si>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</si>
  <si>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</si>
  <si>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</si>
  <si>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</si>
  <si>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</si>
  <si>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</si>
  <si>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</si>
  <si>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</si>
  <si>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</si>
  <si>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</si>
  <si>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</si>
  <si>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</si>
  <si>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</si>
  <si>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</si>
  <si>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</si>
  <si>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</si>
  <si>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</si>
  <si>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</si>
  <si>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</si>
  <si>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</si>
  <si>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</si>
  <si>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</si>
  <si>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</si>
  <si>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</si>
  <si>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</si>
  <si>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</si>
  <si>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</si>
  <si>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</si>
  <si>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</si>
  <si>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</si>
  <si>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</si>
  <si>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</si>
  <si>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</si>
  <si>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</si>
  <si>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</si>
  <si>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</si>
  <si>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</si>
  <si>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</si>
  <si>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</si>
  <si>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</si>
  <si>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</si>
  <si>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</si>
  <si>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</si>
  <si>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</si>
  <si>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</si>
  <si>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</si>
  <si>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</si>
  <si>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</si>
  <si>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</si>
  <si>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</si>
  <si>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</si>
  <si>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</si>
  <si>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</si>
  <si>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</si>
  <si>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</si>
  <si>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</si>
  <si>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</si>
  <si>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</si>
  <si>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</si>
  <si>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</si>
  <si>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</si>
  <si>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</si>
  <si>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</si>
  <si>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</si>
  <si>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</si>
  <si>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</si>
  <si>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</si>
  <si>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</si>
  <si>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</si>
  <si>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</si>
  <si>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</si>
  <si>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</si>
  <si>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</si>
  <si>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</si>
  <si>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</si>
  <si>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</si>
  <si>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</si>
  <si>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</si>
  <si>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</si>
  <si>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</si>
  <si>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</si>
  <si>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</si>
  <si>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</si>
  <si>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</si>
  <si>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</si>
  <si>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</si>
  <si>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</si>
  <si>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</si>
  <si>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</si>
  <si>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</si>
  <si>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</si>
  <si>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</si>
  <si>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</si>
  <si>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</si>
  <si>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</si>
  <si>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</si>
  <si>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</si>
  <si>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</si>
  <si>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</si>
  <si>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</si>
  <si>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</si>
  <si>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</si>
  <si>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</si>
  <si>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</si>
  <si>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</si>
  <si>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</si>
  <si>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</si>
  <si>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</si>
  <si>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</si>
  <si>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</si>
  <si>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</si>
  <si>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</si>
  <si>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</si>
  <si>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</si>
  <si>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</si>
  <si>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</si>
  <si>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</si>
  <si>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</si>
  <si>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</si>
  <si>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</si>
  <si>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</si>
  <si>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</si>
  <si>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</si>
  <si>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</si>
  <si>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</si>
  <si>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</si>
  <si>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</si>
  <si>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</si>
  <si>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</si>
  <si>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</si>
  <si>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</si>
  <si>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</si>
  <si>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</si>
  <si>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</si>
  <si>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</si>
  <si>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</si>
  <si>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</si>
  <si>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</si>
  <si>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</si>
  <si>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</si>
  <si>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</si>
  <si>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</si>
  <si>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</si>
  <si>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</si>
  <si>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</si>
  <si>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</si>
  <si>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</si>
  <si>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</si>
  <si>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</si>
  <si>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</si>
  <si>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</si>
  <si>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</si>
  <si>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</si>
  <si>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</si>
  <si>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</si>
  <si>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</si>
  <si>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</si>
  <si>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</si>
  <si>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</si>
  <si>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</si>
  <si>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</si>
  <si>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</si>
  <si>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</si>
  <si>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</si>
  <si>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</si>
  <si>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</si>
  <si>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</si>
  <si>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</si>
  <si>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</si>
  <si>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</si>
  <si>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</si>
  <si>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</si>
  <si>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</si>
  <si>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</si>
  <si>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</si>
  <si>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</si>
  <si>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</si>
  <si>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</si>
  <si>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</si>
  <si>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</si>
  <si>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</si>
  <si>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</si>
  <si>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</si>
  <si>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</si>
  <si>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</si>
  <si>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</si>
  <si>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</si>
  <si>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</si>
  <si>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</si>
  <si>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</si>
  <si>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</si>
  <si>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</si>
  <si>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</si>
  <si>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</si>
  <si>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</si>
  <si>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</si>
  <si>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</si>
  <si>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</si>
  <si>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</si>
  <si>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</si>
  <si>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</si>
  <si>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</si>
  <si>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</si>
  <si>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</si>
  <si>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</si>
  <si>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</si>
  <si>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</si>
  <si>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</si>
  <si>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</si>
  <si>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</si>
  <si>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</si>
  <si>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</si>
  <si>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</si>
  <si>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</si>
  <si>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</si>
  <si>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</si>
  <si>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</si>
  <si>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</si>
  <si>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</si>
  <si>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</si>
  <si>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</si>
  <si>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</si>
  <si>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</si>
  <si>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</si>
  <si>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</si>
  <si>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</si>
  <si>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</si>
  <si>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</si>
  <si>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</si>
  <si>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</si>
  <si>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</si>
  <si>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</si>
  <si>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</si>
  <si>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</si>
  <si>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</si>
  <si>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</si>
  <si>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</si>
  <si>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</si>
  <si>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</si>
  <si>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</si>
  <si>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</si>
  <si>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</si>
  <si>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</si>
  <si>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</si>
  <si>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</si>
  <si>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</si>
  <si>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</si>
  <si>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</si>
  <si>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</si>
  <si>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</si>
  <si>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</si>
  <si>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</si>
  <si>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</si>
  <si>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</si>
  <si>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</si>
  <si>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</si>
  <si>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</si>
  <si>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</si>
  <si>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</si>
  <si>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</si>
  <si>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</si>
  <si>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</si>
  <si>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</si>
  <si>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</si>
  <si>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</si>
  <si>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</si>
  <si>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</si>
  <si>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</si>
  <si>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</si>
  <si>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</si>
  <si>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</si>
  <si>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</si>
  <si>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</si>
  <si>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</si>
  <si>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</si>
  <si>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</si>
  <si>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</si>
  <si>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</si>
  <si>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</si>
  <si>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</si>
  <si>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</si>
  <si>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</si>
  <si>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</si>
  <si>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</si>
  <si>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</si>
  <si>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</si>
  <si>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</si>
  <si>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</si>
  <si>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</si>
  <si>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</si>
  <si>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</si>
  <si>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</si>
  <si>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</si>
  <si>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</si>
  <si>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</si>
  <si>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</si>
  <si>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</si>
  <si>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</si>
  <si>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</si>
  <si>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</si>
  <si>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</si>
  <si>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</si>
  <si>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</si>
  <si>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</si>
  <si>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</si>
  <si>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</si>
  <si>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</si>
  <si>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</si>
  <si>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</si>
  <si>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</si>
  <si>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</si>
  <si>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</si>
  <si>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</si>
  <si>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</si>
  <si>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</si>
  <si>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</si>
  <si>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</si>
  <si>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</si>
  <si>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</si>
  <si>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</si>
  <si>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</si>
  <si>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</si>
  <si>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</si>
  <si>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</si>
  <si>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</si>
  <si>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</si>
  <si>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</si>
  <si>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</si>
  <si>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</si>
  <si>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</si>
  <si>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</si>
  <si>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</si>
  <si>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</si>
  <si>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</si>
  <si>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</si>
  <si>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</si>
  <si>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</si>
  <si>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</si>
  <si>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</si>
  <si>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</si>
  <si>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</si>
  <si>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</si>
  <si>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</si>
  <si>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</si>
  <si>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</si>
  <si>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</si>
  <si>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</si>
  <si>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</si>
  <si>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</si>
  <si>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</si>
  <si>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</si>
  <si>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</si>
  <si>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</si>
  <si>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</si>
  <si>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</si>
  <si>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</si>
  <si>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</si>
  <si>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</si>
  <si>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</si>
  <si>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</si>
  <si>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</si>
  <si>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</si>
  <si>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</si>
  <si>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</si>
  <si>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</si>
  <si>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</si>
  <si>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</si>
  <si>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</si>
  <si>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</si>
  <si>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</si>
  <si>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</si>
  <si>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</si>
  <si>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</si>
  <si>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</si>
  <si>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</si>
  <si>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</si>
  <si>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</si>
  <si>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</si>
  <si>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</si>
  <si>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</si>
  <si>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</si>
  <si>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</si>
  <si>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</si>
  <si>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</si>
  <si>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</si>
  <si>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</si>
  <si>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</si>
  <si>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</si>
  <si>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</si>
  <si>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</si>
  <si>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</si>
  <si>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</si>
  <si>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</si>
  <si>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</si>
  <si>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</si>
  <si>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</si>
  <si>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</si>
  <si>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</si>
  <si>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</si>
  <si>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</si>
  <si>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</si>
  <si>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</si>
  <si>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</si>
  <si>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</si>
  <si>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</si>
  <si>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</si>
  <si>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</si>
  <si>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</si>
  <si>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</si>
  <si>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</si>
  <si>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</si>
  <si>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</si>
  <si>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</si>
  <si>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</si>
  <si>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</si>
  <si>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</si>
  <si>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</si>
  <si>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</si>
  <si>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</si>
  <si>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</si>
  <si>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</si>
  <si>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</si>
  <si>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</si>
  <si>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</si>
  <si>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</si>
  <si>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</si>
  <si>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</si>
  <si>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</si>
  <si>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</si>
  <si>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</si>
  <si>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</si>
  <si>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</si>
  <si>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</si>
  <si>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</si>
  <si>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</si>
  <si>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</si>
  <si>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</si>
  <si>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</si>
  <si>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</si>
  <si>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</si>
  <si>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</si>
  <si>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</si>
  <si>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</si>
  <si>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</si>
  <si>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</si>
  <si>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</si>
  <si>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</si>
  <si>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</si>
  <si>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</si>
  <si>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</si>
  <si>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</si>
  <si>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</si>
  <si>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</si>
  <si>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</si>
  <si>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</si>
  <si>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</si>
  <si>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</si>
  <si>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</si>
  <si>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</si>
  <si>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</si>
  <si>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</si>
  <si>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</si>
  <si>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</si>
  <si>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</si>
  <si>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</si>
  <si>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</si>
  <si>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</si>
  <si>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</si>
  <si>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</si>
  <si>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</si>
  <si>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</si>
  <si>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</si>
  <si>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</si>
  <si>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</si>
  <si>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</si>
  <si>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</si>
  <si>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</si>
  <si>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</si>
  <si>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</si>
  <si>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</si>
  <si>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</si>
  <si>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</si>
  <si>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</si>
  <si>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</si>
  <si>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</si>
  <si>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</si>
  <si>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</si>
  <si>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</si>
  <si>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</si>
  <si>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</si>
  <si>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</si>
  <si>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</si>
  <si>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</si>
  <si>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</si>
  <si>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</si>
  <si>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</si>
  <si>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</si>
  <si>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</si>
  <si>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</si>
  <si>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</si>
  <si>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</si>
  <si>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</si>
  <si>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</si>
  <si>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</si>
  <si>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</si>
  <si>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</si>
  <si>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</si>
  <si>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</si>
  <si>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</si>
  <si>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</si>
  <si>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</si>
  <si>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</si>
  <si>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</si>
  <si>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</si>
  <si>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</si>
  <si>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</si>
  <si>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</si>
  <si>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</si>
  <si>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</si>
  <si>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</si>
  <si>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</si>
  <si>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</si>
  <si>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</si>
  <si>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</si>
  <si>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</si>
  <si>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</si>
  <si>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</si>
  <si>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</si>
  <si>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</si>
  <si>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</si>
  <si>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</si>
  <si>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</si>
  <si>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</si>
  <si>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</si>
  <si>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</si>
  <si>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</si>
  <si>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</si>
  <si>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</si>
  <si>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</si>
  <si>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</si>
  <si>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</si>
  <si>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</si>
  <si>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</si>
  <si>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</si>
  <si>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</si>
  <si>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</si>
  <si>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</si>
  <si>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</si>
  <si>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</si>
  <si>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</si>
  <si>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</si>
  <si>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</si>
  <si>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</si>
  <si>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</si>
  <si>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</si>
  <si>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</si>
  <si>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</si>
  <si>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</si>
  <si>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</si>
  <si>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</si>
  <si>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</si>
  <si>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</si>
  <si>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</si>
  <si>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</si>
  <si>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</si>
  <si>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</si>
  <si>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</si>
  <si>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</si>
  <si>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</si>
  <si>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</si>
  <si>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</si>
  <si>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</si>
  <si>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</si>
  <si>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</si>
  <si>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</si>
  <si>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</si>
  <si>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</si>
  <si>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</si>
  <si>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</si>
  <si>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</si>
  <si>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</si>
  <si>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</si>
  <si>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</si>
  <si>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</si>
  <si>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</si>
  <si>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</si>
  <si>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</si>
  <si>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</si>
  <si>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</si>
  <si>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</si>
  <si>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</si>
  <si>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</si>
  <si>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</si>
  <si>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</si>
  <si>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</si>
  <si>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</si>
  <si>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</si>
  <si>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</si>
  <si>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</si>
  <si>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</si>
  <si>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</si>
  <si>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</si>
  <si>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</si>
  <si>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</si>
  <si>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</si>
  <si>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</si>
  <si>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</si>
  <si>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</si>
  <si>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</si>
  <si>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</si>
  <si>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</si>
  <si>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</si>
  <si>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</si>
  <si>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</si>
  <si>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</si>
  <si>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</si>
  <si>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</si>
  <si>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</si>
  <si>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</si>
  <si>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</si>
  <si>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</si>
  <si>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</si>
  <si>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</si>
  <si>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</si>
  <si>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</si>
  <si>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</si>
  <si>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</si>
  <si>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</si>
  <si>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</si>
  <si>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</si>
  <si>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</si>
  <si>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</si>
  <si>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</si>
  <si>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</si>
  <si>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</si>
  <si>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</si>
  <si>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</si>
  <si>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</si>
  <si>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</si>
  <si>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</si>
  <si>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</si>
  <si>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</si>
  <si>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</si>
  <si>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</si>
  <si>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</si>
  <si>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</si>
  <si>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</si>
  <si>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</si>
  <si>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</si>
  <si>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</si>
  <si>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</si>
  <si>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</si>
  <si>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</si>
  <si>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</si>
  <si>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</si>
  <si>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</si>
  <si>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</si>
  <si>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</si>
  <si>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</si>
  <si>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</si>
  <si>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</si>
  <si>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</si>
  <si>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</si>
  <si>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</si>
  <si>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</si>
  <si>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</si>
  <si>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</si>
  <si>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</si>
  <si>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</si>
  <si>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</si>
  <si>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</si>
  <si>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</si>
  <si>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</si>
  <si>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</si>
  <si>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</si>
  <si>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</si>
  <si>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</si>
  <si>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</si>
  <si>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</si>
  <si>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</si>
  <si>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</si>
  <si>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</si>
  <si>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</si>
  <si>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</si>
  <si>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</si>
  <si>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</si>
  <si>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</si>
  <si>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</si>
  <si>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</si>
  <si>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</si>
  <si>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</si>
  <si>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</si>
  <si>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</si>
  <si>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</si>
  <si>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</si>
  <si>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</si>
  <si>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</si>
  <si>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</si>
  <si>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</si>
  <si>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</si>
  <si>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</si>
  <si>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</si>
  <si>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</si>
  <si>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</si>
  <si>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</si>
  <si>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</si>
  <si>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</si>
  <si>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</si>
  <si>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</si>
  <si>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</si>
  <si>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</si>
  <si>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</si>
  <si>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</si>
  <si>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</si>
  <si>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</si>
  <si>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</si>
  <si>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</si>
  <si>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</si>
  <si>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</si>
  <si>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</si>
  <si>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</si>
  <si>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</si>
  <si>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</si>
  <si>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</si>
  <si>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</si>
  <si>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</si>
  <si>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</si>
  <si>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</si>
  <si>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</si>
  <si>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</si>
  <si>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</si>
  <si>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</si>
  <si>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</si>
  <si>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</si>
  <si>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</si>
  <si>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</si>
  <si>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</si>
  <si>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</si>
  <si>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</si>
  <si>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</si>
  <si>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</si>
  <si>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</si>
  <si>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</si>
  <si>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</si>
  <si>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</si>
  <si>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</si>
  <si>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</si>
  <si>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</si>
  <si>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</si>
  <si>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</si>
  <si>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</si>
  <si>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</si>
  <si>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</si>
  <si>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</si>
  <si>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</si>
  <si>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</si>
  <si>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</si>
  <si>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</si>
  <si>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</si>
  <si>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</si>
  <si>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</si>
  <si>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</si>
  <si>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</si>
  <si>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</si>
  <si>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</si>
  <si>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</si>
  <si>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</si>
  <si>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</si>
  <si>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</si>
  <si>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</si>
  <si>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</si>
  <si>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</si>
  <si>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</si>
  <si>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</si>
  <si>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</si>
  <si>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</si>
  <si>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</si>
  <si>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</si>
  <si>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</si>
  <si>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</si>
  <si>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</si>
  <si>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</si>
  <si>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</si>
  <si>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</si>
  <si>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</si>
  <si>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</si>
  <si>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</si>
  <si>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</si>
  <si>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</si>
  <si>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</si>
  <si>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</si>
  <si>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</si>
  <si>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</si>
  <si>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</si>
  <si>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</si>
  <si>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</si>
  <si>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</si>
  <si>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</si>
  <si>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</si>
  <si>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</si>
  <si>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</si>
  <si>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</si>
  <si>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</si>
  <si>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</si>
  <si>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</si>
  <si>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</si>
  <si>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</si>
  <si>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</si>
  <si>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</si>
  <si>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</si>
  <si>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</si>
  <si>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</si>
  <si>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</si>
  <si>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</si>
  <si>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</si>
  <si>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</si>
  <si>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</si>
  <si>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</si>
  <si>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</si>
  <si>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</si>
  <si>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</si>
  <si>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</si>
  <si>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</si>
  <si>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</si>
  <si>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</si>
  <si>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</si>
  <si>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</si>
  <si>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</si>
  <si>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</si>
  <si>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</si>
  <si>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</si>
  <si>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</si>
  <si>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</si>
  <si>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</si>
  <si>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</si>
  <si>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</si>
  <si>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</si>
  <si>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</si>
  <si>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</si>
  <si>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</si>
  <si>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</si>
  <si>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</si>
  <si>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</si>
  <si>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</si>
  <si>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</si>
  <si>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</si>
  <si>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</si>
  <si>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</si>
  <si>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</si>
  <si>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</si>
  <si>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</si>
  <si>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</si>
  <si>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</si>
  <si>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</si>
  <si>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</si>
  <si>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</si>
  <si>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</si>
  <si>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</si>
  <si>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</si>
  <si>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</si>
  <si>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</si>
  <si>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</si>
  <si>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</si>
  <si>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</si>
  <si>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</si>
  <si>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</si>
  <si>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</si>
  <si>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</si>
  <si>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</si>
  <si>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</si>
  <si>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</si>
  <si>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</si>
  <si>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</si>
  <si>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</si>
  <si>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</si>
  <si>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</si>
  <si>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</si>
  <si>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</si>
  <si>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</si>
  <si>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</si>
  <si>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</si>
  <si>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</si>
  <si>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</si>
  <si>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</si>
  <si>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</si>
  <si>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</si>
  <si>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</si>
  <si>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</si>
  <si>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</si>
  <si>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</si>
  <si>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</si>
  <si>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</si>
  <si>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</si>
  <si>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</si>
  <si>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</si>
  <si>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</si>
  <si>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</si>
  <si>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</si>
  <si>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</si>
  <si>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</si>
  <si>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</si>
  <si>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</si>
  <si>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</si>
  <si>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</si>
  <si>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</si>
  <si>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</si>
  <si>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</si>
  <si>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</si>
  <si>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</si>
  <si>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</si>
  <si>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</si>
  <si>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</si>
  <si>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</si>
  <si>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</si>
  <si>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</si>
  <si>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</si>
  <si>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</si>
  <si>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</si>
  <si>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</si>
  <si>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</si>
  <si>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</si>
  <si>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</si>
  <si>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</si>
  <si>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</si>
  <si>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</si>
  <si>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</si>
  <si>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</si>
  <si>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</si>
  <si>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</si>
  <si>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</si>
  <si>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</si>
  <si>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</si>
  <si>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</si>
  <si>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</si>
  <si>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</si>
  <si>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</si>
  <si>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</si>
  <si>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</si>
  <si>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</si>
  <si>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</si>
  <si>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</si>
  <si>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</si>
  <si>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</si>
  <si>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</si>
  <si>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</si>
  <si>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</si>
  <si>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</si>
  <si>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</si>
  <si>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</si>
  <si>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</si>
  <si>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</si>
  <si>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</si>
  <si>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</si>
  <si>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</si>
  <si>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</si>
  <si>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</si>
  <si>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</si>
  <si>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</si>
  <si>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</si>
  <si>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</si>
  <si>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</si>
  <si>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</si>
  <si>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</si>
  <si>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</si>
  <si>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</si>
  <si>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</si>
  <si>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</si>
  <si>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</si>
  <si>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</si>
  <si>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</si>
  <si>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</si>
  <si>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</si>
  <si>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</si>
  <si>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</si>
  <si>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</si>
  <si>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</si>
  <si>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</si>
  <si>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</si>
  <si>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</si>
  <si>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</si>
  <si>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</si>
  <si>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</si>
  <si>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</si>
  <si>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</si>
  <si>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</si>
  <si>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</si>
  <si>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</si>
  <si>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</si>
  <si>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</si>
  <si>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</si>
  <si>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</si>
  <si>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</si>
  <si>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</si>
  <si>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</si>
  <si>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</si>
  <si>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</si>
  <si>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</si>
  <si>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</si>
  <si>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</si>
  <si>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</si>
  <si>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</si>
  <si>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</si>
  <si>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</si>
  <si>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</si>
  <si>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</si>
  <si>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</si>
  <si>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</si>
  <si>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</si>
  <si>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</si>
  <si>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</si>
  <si>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</si>
  <si>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</si>
  <si>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</si>
  <si>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</si>
  <si>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</si>
  <si>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</si>
  <si>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</si>
  <si>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</si>
  <si>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</si>
  <si>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</si>
  <si>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</si>
  <si>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</si>
  <si>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</si>
  <si>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</si>
  <si>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</si>
  <si>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</si>
  <si>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</si>
  <si>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</si>
  <si>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</si>
  <si>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</si>
  <si>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</si>
  <si>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</si>
  <si>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</si>
  <si>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</si>
  <si>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</si>
  <si>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</si>
  <si>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</si>
  <si>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</si>
  <si>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</si>
  <si>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</si>
  <si>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</si>
  <si>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</si>
  <si>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</si>
  <si>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</si>
  <si>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</si>
  <si>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</si>
  <si>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</si>
  <si>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</si>
  <si>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</si>
  <si>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</si>
  <si>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</si>
  <si>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</si>
  <si>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</si>
  <si>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</si>
  <si>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</si>
  <si>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</si>
  <si>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</si>
  <si>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</si>
  <si>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</si>
  <si>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</si>
  <si>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</si>
  <si>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</si>
  <si>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</si>
  <si>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</si>
  <si>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</si>
  <si>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</si>
  <si>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</si>
  <si>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</si>
  <si>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</si>
  <si>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</si>
  <si>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</si>
  <si>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</si>
  <si>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</si>
  <si>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</si>
  <si>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</si>
  <si>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</si>
  <si>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</si>
  <si>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</si>
  <si>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</si>
  <si>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</si>
  <si>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</si>
  <si>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</si>
  <si>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</si>
  <si>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</si>
  <si>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</si>
  <si>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</si>
  <si>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</si>
  <si>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</si>
  <si>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</si>
  <si>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</si>
  <si>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</si>
  <si>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</si>
  <si>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</si>
  <si>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</si>
  <si>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</si>
  <si>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</si>
  <si>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</si>
  <si>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</si>
  <si>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</si>
  <si>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</si>
  <si>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</si>
  <si>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</si>
  <si>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</si>
  <si>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</si>
  <si>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</si>
  <si>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</si>
  <si>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</si>
  <si>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</si>
  <si>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</si>
  <si>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</si>
  <si>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</si>
  <si>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</si>
  <si>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</si>
  <si>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</si>
  <si>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</si>
  <si>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</si>
  <si>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</si>
  <si>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</si>
  <si>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</si>
  <si>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</si>
  <si>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</si>
  <si>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</si>
  <si>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</si>
  <si>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</si>
  <si>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</si>
  <si>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</si>
  <si>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</si>
  <si>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</si>
  <si>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</si>
  <si>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</si>
  <si>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</si>
  <si>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</si>
  <si>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</si>
  <si>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</si>
  <si>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</si>
  <si>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</si>
  <si>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</si>
  <si>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</si>
  <si>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</si>
  <si>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</si>
  <si>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</si>
  <si>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</si>
  <si>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</si>
  <si>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</si>
  <si>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</si>
  <si>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</si>
  <si>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</si>
  <si>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</si>
  <si>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</si>
  <si>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</si>
  <si>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</si>
  <si>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</si>
  <si>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</si>
  <si>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</si>
  <si>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</si>
  <si>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</si>
  <si>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</si>
  <si>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</si>
  <si>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</si>
  <si>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</si>
  <si>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</si>
  <si>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</si>
  <si>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</si>
  <si>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</si>
  <si>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</si>
  <si>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</si>
  <si>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</si>
  <si>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</si>
  <si>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</si>
  <si>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</si>
  <si>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</si>
  <si>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</si>
  <si>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</si>
  <si>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</si>
  <si>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</si>
  <si>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</si>
  <si>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</si>
  <si>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</si>
  <si>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</si>
  <si>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</si>
  <si>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</si>
  <si>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</si>
  <si>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</si>
  <si>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</si>
  <si>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</si>
  <si>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</si>
  <si>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</si>
  <si>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</si>
  <si>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</si>
  <si>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</si>
  <si>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</si>
  <si>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</si>
  <si>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</si>
  <si>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</si>
  <si>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</si>
  <si>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</si>
  <si>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</si>
  <si>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</si>
  <si>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</si>
  <si>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</si>
  <si>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</si>
  <si>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</si>
  <si>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</si>
  <si>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</si>
  <si>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</si>
  <si>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</si>
  <si>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</si>
  <si>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</si>
  <si>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</si>
  <si>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</si>
  <si>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</si>
  <si>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</si>
  <si>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</si>
  <si>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</si>
  <si>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</si>
  <si>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</si>
  <si>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</si>
  <si>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</si>
  <si>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</si>
  <si>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</si>
  <si>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</si>
  <si>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</si>
  <si>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</si>
  <si>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</si>
  <si>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</si>
  <si>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</si>
  <si>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</si>
  <si>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</si>
  <si>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</si>
  <si>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</si>
  <si>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</si>
  <si>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</si>
  <si>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</si>
  <si>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</si>
  <si>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</si>
  <si>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</si>
  <si>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</si>
  <si>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</si>
  <si>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</si>
  <si>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</si>
  <si>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</si>
  <si>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</si>
  <si>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</si>
  <si>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</si>
  <si>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</si>
  <si>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</si>
  <si>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</si>
  <si>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</si>
  <si>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</si>
  <si>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</si>
  <si>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</si>
  <si>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</si>
  <si>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</si>
  <si>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</si>
  <si>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</si>
  <si>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</si>
  <si>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</si>
  <si>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</si>
  <si>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</si>
  <si>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</si>
  <si>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</si>
  <si>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</si>
  <si>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</si>
  <si>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</si>
  <si>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</si>
  <si>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</si>
  <si>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</si>
  <si>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</si>
  <si>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</si>
  <si>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</si>
  <si>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</si>
  <si>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</si>
  <si>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</si>
  <si>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</si>
  <si>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</si>
  <si>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</si>
  <si>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</si>
  <si>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</si>
  <si>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</si>
  <si>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</si>
  <si>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</si>
  <si>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</si>
  <si>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</si>
  <si>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</si>
  <si>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</si>
  <si>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</si>
  <si>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</si>
  <si>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</si>
  <si>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</si>
  <si>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</si>
  <si>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</si>
  <si>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</si>
  <si>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</si>
  <si>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</si>
  <si>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</si>
  <si>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</si>
  <si>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</si>
  <si>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</si>
  <si>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</si>
  <si>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</si>
  <si>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</si>
  <si>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</si>
  <si>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</si>
  <si>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</si>
  <si>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</si>
  <si>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</si>
  <si>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</si>
  <si>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</si>
  <si>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</si>
  <si>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</si>
  <si>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</si>
  <si>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</si>
  <si>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</si>
  <si>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</si>
  <si>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</si>
  <si>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</si>
  <si>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</si>
  <si>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</si>
  <si>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</si>
  <si>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</si>
  <si>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</si>
  <si>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</si>
  <si>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</si>
  <si>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</si>
  <si>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</si>
  <si>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</si>
  <si>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</si>
  <si>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</si>
  <si>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</si>
  <si>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</si>
  <si>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</si>
  <si>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</si>
  <si>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</si>
  <si>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</si>
  <si>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</si>
  <si>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</si>
  <si>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</si>
  <si>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</si>
  <si>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</si>
  <si>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</si>
  <si>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</si>
  <si>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</si>
  <si>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</si>
  <si>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</si>
  <si>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</si>
  <si>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</si>
  <si>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</si>
  <si>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</si>
  <si>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</si>
  <si>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</si>
  <si>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</si>
  <si>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</si>
  <si>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</si>
  <si>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</si>
  <si>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</si>
  <si>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</si>
  <si>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</si>
  <si>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</si>
  <si>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</si>
  <si>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</si>
  <si>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</si>
  <si>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</si>
  <si>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</si>
  <si>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</si>
  <si>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</si>
  <si>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</si>
  <si>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</si>
  <si>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</si>
  <si>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</si>
  <si>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</si>
  <si>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</si>
  <si>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</si>
  <si>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</si>
  <si>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</si>
  <si>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</si>
  <si>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</si>
  <si>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</si>
  <si>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</si>
  <si>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</si>
  <si>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</si>
  <si>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</si>
  <si>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</si>
  <si>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</si>
  <si>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</si>
  <si>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</si>
  <si>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</si>
  <si>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</si>
  <si>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</si>
  <si>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</si>
  <si>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</si>
  <si>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</si>
  <si>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</si>
  <si>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</si>
  <si>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</si>
  <si>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</si>
  <si>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</si>
  <si>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</si>
  <si>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</si>
  <si>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</si>
  <si>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</si>
  <si>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</si>
  <si>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</si>
  <si>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</si>
  <si>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</si>
  <si>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</si>
  <si>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</si>
  <si>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</si>
  <si>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</si>
  <si>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</si>
  <si>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</si>
  <si>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</si>
  <si>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</si>
  <si>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</si>
  <si>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</si>
  <si>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</si>
  <si>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</si>
  <si>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</si>
  <si>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</si>
  <si>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</si>
  <si>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</si>
  <si>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</si>
  <si>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</si>
  <si>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</si>
  <si>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</si>
  <si>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</si>
  <si>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</si>
  <si>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</si>
  <si>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</si>
  <si>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</si>
  <si>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</si>
  <si>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</si>
  <si>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</si>
  <si>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</si>
  <si>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</si>
  <si>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</si>
  <si>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</si>
  <si>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</si>
  <si>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</si>
  <si>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</si>
  <si>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</si>
  <si>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</si>
  <si>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</si>
  <si>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</si>
  <si>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</si>
  <si>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</si>
  <si>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</si>
  <si>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</si>
  <si>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</si>
  <si>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</si>
  <si>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</si>
  <si>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</si>
  <si>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</si>
  <si>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</si>
  <si>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</si>
  <si>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</si>
  <si>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</si>
  <si>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</si>
  <si>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</si>
  <si>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</si>
  <si>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</si>
  <si>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</si>
  <si>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</si>
  <si>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</si>
  <si>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</si>
  <si>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</si>
  <si>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</si>
  <si>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</si>
  <si>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</si>
  <si>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</si>
  <si>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</si>
  <si>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</si>
  <si>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</si>
  <si>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</si>
  <si>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</si>
  <si>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</si>
  <si>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</si>
  <si>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</si>
  <si>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</si>
  <si>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</si>
  <si>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</si>
  <si>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</si>
  <si>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</si>
  <si>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</si>
  <si>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</si>
  <si>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</si>
  <si>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</si>
  <si>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</si>
  <si>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</si>
  <si>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</si>
  <si>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</si>
  <si>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</si>
  <si>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</si>
  <si>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</si>
  <si>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</si>
  <si>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</si>
  <si>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</si>
  <si>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</si>
  <si>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</si>
  <si>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</si>
  <si>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</si>
  <si>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</si>
  <si>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</si>
  <si>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</si>
  <si>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</si>
  <si>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</si>
  <si>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</si>
  <si>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</si>
  <si>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</si>
  <si>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</si>
  <si>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</si>
  <si>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</si>
  <si>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</si>
  <si>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</si>
  <si>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</si>
  <si>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</si>
  <si>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</si>
  <si>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</si>
  <si>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</si>
  <si>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</si>
  <si>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</si>
  <si>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</si>
  <si>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</si>
  <si>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</si>
  <si>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</si>
  <si>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</si>
  <si>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</si>
  <si>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</si>
  <si>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</si>
  <si>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</si>
  <si>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</si>
  <si>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</si>
  <si>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</si>
  <si>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</si>
  <si>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</si>
  <si>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</si>
  <si>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</si>
  <si>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</si>
  <si>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</si>
  <si>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</si>
  <si>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</si>
  <si>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</si>
  <si>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</si>
  <si>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</si>
  <si>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</si>
  <si>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</si>
  <si>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</si>
  <si>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</si>
  <si>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</si>
  <si>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</si>
  <si>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</si>
  <si>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</si>
  <si>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</si>
  <si>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</si>
  <si>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</si>
  <si>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</si>
  <si>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</si>
  <si>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</si>
  <si>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</si>
  <si>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</si>
  <si>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</si>
  <si>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</si>
  <si>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</si>
  <si>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</si>
  <si>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</si>
  <si>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</si>
  <si>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</si>
  <si>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</si>
  <si>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</si>
  <si>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</si>
  <si>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</si>
  <si>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</si>
  <si>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</si>
  <si>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</si>
  <si>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</si>
  <si>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</si>
  <si>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</si>
  <si>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</si>
  <si>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</si>
  <si>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</si>
  <si>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</si>
  <si>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</si>
  <si>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</si>
  <si>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</si>
  <si>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</si>
  <si>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</si>
  <si>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</si>
  <si>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</si>
  <si>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</si>
  <si>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</si>
  <si>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</si>
  <si>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</si>
  <si>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</si>
  <si>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</si>
  <si>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</si>
  <si>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</si>
  <si>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</si>
  <si>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</si>
  <si>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</si>
  <si>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</si>
  <si>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</si>
  <si>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</si>
  <si>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</si>
  <si>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</si>
  <si>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</si>
  <si>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</si>
  <si>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</si>
  <si>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</si>
  <si>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</si>
  <si>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</si>
  <si>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</si>
  <si>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</si>
  <si>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</si>
  <si>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</si>
  <si>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</si>
  <si>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</si>
  <si>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</si>
  <si>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</si>
  <si>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</si>
  <si>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</si>
  <si>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</si>
  <si>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</si>
  <si>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</si>
  <si>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</si>
  <si>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</si>
  <si>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</si>
  <si>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</si>
  <si>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</si>
  <si>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</si>
  <si>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</si>
  <si>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</si>
  <si>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</si>
  <si>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</si>
  <si>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</si>
  <si>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</si>
  <si>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</si>
  <si>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</si>
  <si>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</si>
  <si>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</si>
  <si>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</si>
  <si>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</si>
  <si>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</si>
  <si>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</si>
  <si>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</si>
  <si>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</si>
  <si>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</si>
  <si>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</si>
  <si>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</si>
  <si>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</si>
  <si>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</si>
  <si>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</si>
  <si>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</si>
  <si>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</si>
  <si>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</si>
  <si>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</si>
  <si>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</si>
  <si>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</si>
  <si>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</si>
  <si>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</si>
  <si>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</si>
  <si>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</si>
  <si>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</si>
  <si>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</si>
  <si>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</si>
  <si>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</si>
  <si>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</si>
  <si>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</si>
  <si>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</si>
  <si>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</si>
  <si>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</si>
  <si>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</si>
  <si>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</si>
  <si>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</si>
  <si>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</si>
  <si>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</si>
  <si>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</si>
  <si>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</si>
  <si>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</si>
  <si>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</si>
  <si>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</si>
  <si>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</si>
  <si>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</si>
  <si>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</si>
  <si>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</si>
  <si>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</si>
  <si>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</si>
  <si>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</si>
  <si>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</si>
  <si>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</si>
  <si>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</si>
  <si>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</si>
  <si>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</si>
  <si>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</si>
  <si>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</si>
  <si>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</si>
  <si>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</si>
  <si>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</si>
  <si>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</si>
  <si>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</si>
  <si>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</si>
  <si>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</si>
  <si>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</si>
  <si>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</si>
  <si>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</si>
  <si>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</si>
  <si>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</si>
  <si>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</si>
  <si>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</si>
  <si>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</si>
  <si>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</si>
  <si>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</si>
  <si>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</si>
  <si>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</si>
  <si>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</si>
  <si>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</si>
  <si>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</si>
  <si>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</si>
  <si>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</si>
  <si>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</si>
  <si>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</si>
  <si>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</si>
  <si>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</si>
  <si>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</si>
  <si>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</si>
  <si>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</si>
  <si>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</si>
  <si>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</si>
  <si>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</si>
  <si>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</si>
  <si>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</si>
  <si>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</si>
  <si>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</si>
  <si>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</si>
  <si>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</si>
  <si>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</si>
  <si>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</si>
  <si>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</si>
  <si>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</si>
  <si>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</si>
  <si>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</si>
  <si>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</si>
  <si>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</si>
  <si>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</si>
  <si>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</si>
  <si>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</si>
  <si>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</si>
  <si>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</si>
  <si>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</si>
  <si>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</si>
  <si>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</si>
  <si>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</si>
  <si>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</si>
  <si>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</si>
  <si>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</si>
  <si>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</si>
  <si>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</si>
  <si>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</si>
  <si>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</si>
  <si>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</si>
  <si>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</si>
  <si>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</si>
  <si>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</si>
  <si>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</si>
  <si>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</si>
  <si>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</si>
  <si>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</si>
  <si>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</si>
  <si>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</si>
  <si>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</si>
  <si>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</si>
  <si>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</si>
  <si>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</si>
  <si>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</si>
  <si>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</si>
  <si>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</si>
  <si>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</si>
  <si>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</si>
  <si>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</si>
  <si>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</si>
  <si>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</si>
  <si>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</si>
  <si>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</si>
  <si>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</si>
  <si>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</si>
  <si>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</si>
  <si>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</si>
  <si>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</si>
  <si>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</si>
  <si>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</si>
  <si>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</si>
  <si>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</si>
  <si>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</si>
  <si>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</si>
  <si>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</si>
  <si>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</si>
  <si>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</si>
  <si>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</si>
  <si>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</si>
  <si>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</si>
  <si>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</si>
  <si>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</si>
  <si>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</si>
  <si>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</si>
  <si>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</si>
  <si>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</si>
  <si>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</si>
  <si>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</si>
  <si>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</si>
  <si>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</si>
  <si>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</si>
  <si>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</si>
  <si>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</si>
  <si>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</si>
  <si>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</si>
  <si>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</si>
  <si>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</si>
  <si>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</si>
  <si>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</si>
  <si>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</si>
  <si>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</si>
  <si>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</si>
  <si>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</si>
  <si>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</si>
  <si>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</si>
  <si>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</si>
  <si>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</si>
  <si>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</si>
  <si>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</si>
  <si>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</si>
  <si>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</si>
  <si>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</si>
  <si>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</si>
  <si>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</si>
  <si>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</si>
  <si>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</si>
  <si>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</si>
  <si>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</si>
  <si>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</si>
  <si>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</si>
  <si>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</si>
  <si>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</si>
  <si>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</si>
  <si>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</si>
  <si>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</si>
  <si>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</si>
  <si>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</si>
  <si>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</si>
  <si>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</si>
  <si>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</si>
  <si>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</si>
  <si>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</si>
  <si>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</si>
  <si>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</si>
  <si>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</si>
  <si>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</si>
  <si>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</si>
  <si>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</si>
  <si>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</si>
  <si>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</si>
  <si>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</si>
  <si>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</si>
  <si>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</si>
  <si>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</si>
  <si>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</si>
  <si>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</si>
  <si>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</si>
  <si>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</si>
  <si>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</si>
  <si>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</si>
  <si>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</si>
  <si>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</si>
  <si>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</si>
  <si>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</si>
  <si>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</si>
  <si>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</si>
  <si>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</si>
  <si>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</si>
  <si>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</si>
  <si>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</si>
  <si>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</si>
  <si>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</si>
  <si>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</si>
  <si>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</si>
  <si>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</si>
  <si>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</si>
  <si>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</si>
  <si>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</si>
  <si>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</si>
  <si>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</si>
  <si>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</si>
  <si>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</si>
  <si>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</si>
  <si>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</si>
  <si>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</si>
  <si>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</si>
  <si>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</si>
  <si>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</si>
  <si>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</si>
  <si>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</si>
  <si>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</si>
  <si>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</si>
  <si>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</si>
  <si>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</si>
  <si>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</si>
  <si>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</si>
  <si>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</si>
  <si>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</si>
  <si>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</si>
  <si>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</si>
  <si>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</si>
  <si>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</si>
  <si>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</si>
  <si>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</si>
  <si>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</si>
  <si>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</si>
  <si>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</si>
  <si>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</si>
  <si>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</si>
  <si>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</si>
  <si>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</si>
  <si>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</si>
  <si>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</si>
  <si>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</si>
  <si>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</si>
  <si>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</si>
  <si>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</si>
  <si>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</si>
  <si>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</si>
  <si>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</si>
  <si>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</si>
  <si>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</si>
  <si>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</si>
  <si>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</si>
  <si>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</si>
  <si>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</si>
  <si>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</si>
  <si>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</si>
  <si>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</si>
  <si>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</si>
  <si>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</si>
  <si>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</si>
  <si>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</si>
  <si>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</si>
  <si>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</si>
  <si>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</si>
  <si>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</si>
  <si>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</si>
  <si>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</si>
  <si>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</si>
  <si>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</si>
  <si>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</si>
  <si>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</si>
  <si>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</si>
  <si>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</si>
  <si>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</si>
  <si>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</si>
  <si>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</si>
  <si>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</si>
  <si>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</si>
  <si>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</si>
  <si>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</si>
  <si>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</si>
  <si>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</si>
  <si>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</si>
  <si>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</si>
  <si>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</si>
  <si>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</si>
  <si>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</si>
  <si>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</si>
  <si>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</si>
  <si>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</si>
  <si>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</si>
  <si>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</si>
  <si>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</si>
  <si>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</si>
  <si>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</si>
  <si>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</si>
  <si>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</si>
  <si>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</si>
  <si>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</si>
  <si>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</si>
  <si>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</si>
  <si>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</si>
  <si>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</si>
  <si>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</si>
  <si>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</si>
  <si>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</si>
  <si>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</si>
  <si>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</si>
  <si>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</si>
  <si>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</si>
  <si>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</si>
  <si>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</si>
  <si>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</si>
  <si>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</si>
  <si>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</si>
  <si>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</si>
  <si>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</si>
  <si>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</si>
  <si>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</si>
  <si>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</si>
  <si>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</si>
  <si>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</si>
  <si>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</si>
  <si>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</si>
  <si>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</si>
  <si>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</si>
  <si>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</si>
  <si>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</si>
  <si>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</si>
  <si>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</si>
  <si>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</si>
  <si>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</si>
  <si>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</si>
  <si>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</si>
  <si>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</si>
  <si>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</si>
  <si>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</si>
  <si>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</si>
  <si>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</si>
  <si>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</si>
  <si>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</si>
  <si>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</si>
  <si>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</si>
  <si>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</si>
  <si>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</si>
  <si>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</si>
  <si>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</si>
  <si>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</si>
  <si>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</si>
  <si>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</si>
  <si>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</si>
  <si>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</si>
  <si>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</si>
  <si>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</si>
  <si>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</si>
  <si>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</si>
  <si>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</si>
  <si>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</si>
  <si>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</si>
  <si>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</si>
  <si>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</si>
  <si>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</si>
  <si>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</si>
  <si>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</si>
  <si>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</si>
  <si>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</si>
  <si>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</si>
  <si>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</si>
  <si>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</si>
  <si>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</si>
  <si>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</si>
  <si>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</si>
  <si>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</si>
  <si>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</si>
  <si>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</si>
  <si>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</si>
  <si>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</si>
  <si>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</si>
  <si>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</si>
  <si>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</si>
  <si>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</si>
  <si>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</si>
  <si>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</si>
  <si>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</si>
  <si>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</si>
  <si>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</si>
  <si>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</si>
  <si>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</si>
  <si>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</si>
  <si>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</si>
  <si>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</si>
  <si>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</si>
  <si>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</si>
  <si>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</si>
  <si>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</si>
  <si>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</si>
  <si>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</si>
  <si>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</si>
  <si>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</si>
  <si>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</si>
  <si>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</si>
  <si>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</si>
  <si>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</si>
  <si>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</si>
  <si>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</si>
  <si>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</si>
  <si>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</si>
  <si>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</si>
  <si>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</si>
  <si>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</si>
  <si>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</si>
  <si>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</si>
  <si>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</si>
  <si>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</si>
  <si>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</si>
  <si>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</si>
  <si>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</si>
  <si>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</si>
  <si>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</si>
  <si>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</si>
  <si>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</si>
  <si>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</si>
  <si>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</si>
  <si>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</si>
  <si>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</si>
  <si>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</si>
  <si>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</si>
  <si>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</si>
  <si>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</si>
  <si>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</si>
  <si>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</si>
  <si>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</si>
  <si>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</si>
  <si>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</si>
  <si>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</si>
  <si>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</si>
  <si>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</si>
  <si>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</si>
  <si>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</si>
  <si>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</si>
  <si>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</si>
  <si>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</si>
  <si>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</si>
  <si>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</si>
  <si>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</si>
  <si>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</si>
  <si>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</si>
  <si>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</si>
  <si>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</si>
  <si>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</si>
  <si>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</si>
  <si>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</si>
  <si>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</si>
  <si>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</si>
  <si>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</si>
  <si>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</si>
  <si>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</si>
  <si>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</si>
  <si>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</si>
  <si>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</si>
  <si>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</si>
  <si>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</si>
  <si>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</si>
  <si>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</si>
  <si>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</si>
  <si>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</si>
  <si>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</si>
  <si>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</si>
  <si>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</si>
  <si>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</si>
  <si>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</si>
  <si>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</si>
  <si>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</si>
  <si>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</si>
  <si>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</si>
  <si>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</si>
  <si>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</si>
  <si>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</si>
  <si>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</si>
  <si>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</si>
  <si>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</si>
  <si>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</si>
  <si>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</si>
  <si>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</si>
  <si>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</si>
  <si>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</si>
  <si>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</si>
  <si>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</si>
  <si>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</si>
  <si>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</si>
  <si>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</si>
  <si>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</si>
  <si>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</si>
  <si>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</si>
  <si>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</si>
  <si>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</si>
  <si>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</si>
  <si>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</si>
  <si>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</si>
  <si>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</si>
  <si>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</si>
  <si>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</si>
  <si>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</si>
  <si>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</si>
  <si>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</si>
  <si>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</si>
  <si>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</si>
  <si>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</si>
  <si>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</si>
  <si>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</si>
  <si>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</si>
  <si>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</si>
  <si>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</si>
  <si>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</si>
  <si>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</si>
  <si>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</si>
  <si>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</si>
  <si>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</si>
  <si>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</si>
  <si>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</si>
  <si>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</si>
  <si>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</si>
  <si>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</si>
  <si>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</si>
  <si>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</si>
  <si>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</si>
  <si>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</si>
  <si>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</si>
  <si>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</si>
  <si>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</si>
  <si>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</si>
  <si>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</si>
  <si>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</si>
  <si>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</si>
  <si>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</si>
  <si>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</si>
  <si>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</si>
  <si>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</si>
  <si>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</si>
  <si>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</si>
  <si>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</si>
  <si>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</si>
  <si>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</si>
  <si>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</si>
  <si>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</si>
  <si>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</si>
  <si>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</si>
  <si>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</si>
  <si>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</si>
  <si>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</si>
  <si>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</si>
  <si>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</si>
  <si>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</si>
  <si>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</si>
  <si>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</si>
  <si>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</si>
  <si>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</si>
  <si>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</si>
  <si>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</si>
  <si>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</si>
  <si>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</si>
  <si>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</si>
  <si>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</si>
  <si>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</si>
  <si>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</si>
  <si>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</si>
  <si>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</si>
  <si>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</si>
  <si>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</si>
  <si>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</si>
  <si>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</si>
  <si>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</si>
  <si>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</si>
  <si>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</si>
  <si>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</si>
  <si>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</si>
  <si>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</si>
  <si>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</si>
  <si>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</si>
  <si>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</si>
  <si>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</si>
  <si>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</si>
  <si>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</si>
  <si>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</si>
  <si>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</si>
  <si>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</si>
  <si>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</si>
  <si>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</si>
  <si>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</si>
  <si>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</si>
  <si>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</si>
  <si>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</si>
  <si>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</si>
  <si>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</si>
  <si>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</si>
  <si>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</si>
  <si>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</si>
  <si>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</si>
  <si>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</si>
  <si>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</si>
  <si>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</si>
  <si>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</si>
  <si>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</si>
  <si>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</si>
  <si>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</si>
  <si>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</si>
  <si>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</si>
  <si>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</si>
  <si>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</si>
  <si>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</si>
  <si>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</si>
  <si>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</si>
  <si>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</si>
  <si>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</si>
  <si>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</si>
  <si>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</si>
  <si>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</si>
  <si>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</si>
  <si>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</si>
  <si>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</si>
  <si>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</si>
  <si>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</si>
  <si>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</si>
  <si>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</si>
  <si>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</si>
  <si>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</si>
  <si>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</si>
  <si>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</si>
  <si>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</si>
  <si>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</si>
  <si>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</si>
  <si>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</si>
  <si>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</si>
  <si>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</si>
  <si>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</si>
  <si>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</si>
  <si>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</si>
  <si>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</si>
  <si>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</si>
  <si>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</si>
  <si>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</si>
  <si>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</si>
  <si>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</si>
  <si>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</si>
  <si>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</si>
  <si>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</si>
  <si>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</si>
  <si>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</si>
  <si>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</si>
  <si>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</si>
  <si>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</si>
  <si>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</si>
  <si>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</si>
  <si>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</si>
  <si>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</si>
  <si>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</si>
  <si>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</si>
  <si>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</si>
  <si>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</si>
  <si>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</si>
  <si>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</si>
  <si>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</si>
  <si>
    <t>PCM-20251210-00001155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</si>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</sst>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338.30573414351966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0.12976192130008712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46001.254160069446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46001.254160069446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46001.254160069446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46001.254160069446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46001.254160069446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46001.254160069446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46001.254160069446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46001.254160069446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46001.254160069446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46001.254160069446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46001.254160069446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46001.254160069446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46001.254160069446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46001.254160069446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46001.254160069446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46001.254160069446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46001.254160069446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46001.254160069446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46001.254160069446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46001.254160069446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46001.254160069446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46001.254160069446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46001.254160069446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46001.254160069446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46001.254160069446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46001.254160069446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46001.254160069446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46001.254160069446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46001.254160069446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46001.254160069446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46001.254160069446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46001.254160069446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46001.254160069446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46001.254160069446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46001.254160069446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46001.254160069446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46001.254160069446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46001.254160069446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46001.254160069446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46001.254160069446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46001.254160069446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46001.254160069446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46001.254160069446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46001.254160069446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46001.254160069446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46001.254160069446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46001.254160069446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46001.254160069446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46001.254160069446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46001.254160069446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46001.254160069446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46001.254160069446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46001.254160069446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46001.254160069446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46001.254160069446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46001.254160069446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46001.254160069446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46001.254160069446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46001.254160069446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46001.254160069446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46001.254160069446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46001.254160069446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46001.254160069446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46001.254160069446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46001.254160069446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46001.254160069446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46001.254160069446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46001.254160069446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46001.254160069446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46001.254160069446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46001.254160069446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46001.254160069446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46001.254160069446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46001.254160069446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46001.254160069446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46001.254160069446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46001.254160069446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46001.254160069446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46001.254160069446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46001.254160069446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46001.254160069446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46001.254160069446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46001.254160069446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46001.254160069446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46001.254160069446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46001.254160069446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46001.254160069446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46001.254160069446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46001.254160069446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46001.254160069446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46001.254160069446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46001.254160069446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46001.254160069446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46001.254160069446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46001.254160069446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46001.254160069446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46001.254160069446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46001.254160069446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46001.254160069446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46001.254160069446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46001.254160069446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46001.254160069446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46001.254160069446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46001.254160069446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46001.254160069446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46001.254160069446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46001.254160069446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46001.254160069446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46001.254160069446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46001.254160069446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46001.254160069446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46001.254160069446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46001.254160069446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46001.254160069446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46001.254160069446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46001.254160069446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46001.254160069446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46001.254160069446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46001.254160069446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46001.254160069446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46001.254160069446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46001.254160069446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46001.254160069446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46001.254160069446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46001.254160069446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46001.254160069446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46001.254160069446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46001.254160069446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46001.254160069446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46001.254160069446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46001.254160069446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46001.254160069446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46001.254160069446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46001.254160069446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46001.254160069446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46001.254160069446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46001.254160069446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46001.254160069446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46001.254160069446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46001.254160069446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46001.254160069446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46001.254160069446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46001.254160069446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46001.254160069446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46001.254160069446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46001.254160069446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46001.254160069446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46001.254160069446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46001.254160069446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46001.254160069446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46001.254160069446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46001.254160069446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46001.254160069446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46001.254160069446</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6432F02A-5DDF-42CC-B2C2-F71BE00816CE}"/>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tabSelected="1"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176.25432210648432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16.866741087964328</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3.8987781250034459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46001.254160069446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46001.254160069446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46001.254160069446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46001.254160069446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46001.254160069446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46001.254160069446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46001.254160069446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46001.254160069446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46001.254160069446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46001.254160069446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46001.254160069446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46001.254160069446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46001.254160069446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46001.254160069446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46001.254160069446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46001.254160069446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46001.254160069446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46001.254160069446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46001.254160069446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46001.254160069446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46001.254160069446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46001.254160069446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46001.254160069446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46001.254160069446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46001.254160069446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46001.254160069446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46001.254160069446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46001.254160069446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46001.254160069446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46001.254160069446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46001.254160069446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46001.254160069446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46001.254160069446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46001.254160069446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46001.254160069446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46001.254160069446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46001.254160069446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46001.254160069446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46001.254160069446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46001.254160069446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46001.254160069446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46001.254160069446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46001.254160069446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46001.254160069446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46001.254160069446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46001.254160069446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46001.254160069446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46001.254160069446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46001.254160069446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46001.254160069446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46001.254160069446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46001.254160069446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46001.254160069446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46001.254160069446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46001.254160069446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46001.254160069446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46001.254160069446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46001.254160069446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46001.254160069446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46001.254160069446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46001.254160069446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46001.254160069446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46001.254160069446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46001.254160069446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46001.254160069446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46001.254160069446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46001.254160069446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46001.254160069446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46001.254160069446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46001.254160069446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46001.254160069446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46001.254160069446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46001.254160069446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46001.254160069446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46001.254160069446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46001.254160069446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46001.254160069446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46001.254160069446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46001.254160069446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46001.254160069446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46001.254160069446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46001.254160069446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46001.254160069446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46001.254160069446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46001.254160069446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46001.254160069446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46001.254160069446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46001.254160069446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46001.254160069446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46001.254160069446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46001.254160069446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46001.254160069446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46001.254160069446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46001.254160069446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46001.254160069446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46001.254160069446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46001.254160069446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46001.254160069446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46001.254160069446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46001.254160069446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46001.254160069446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46001.254160069446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46001.254160069446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46001.254160069446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46001.254160069446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46001.254160069446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46001.254160069446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46001.254160069446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46001.254160069446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46001.254160069446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46001.254160069446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46001.254160069446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46001.254160069446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46001.254160069446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46001.254160069446</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46001.254160069446</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46001.254160069446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46001.254160069446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46001.254160069446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46001.254160069446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46001.254160069446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46001.254160069446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46001.254160069446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46001.254160069446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46001.254160069446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46001.254160069446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46001.254160069446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46001.254160069446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46001.254160069446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46001.254160069446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46001.254160069446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46001.254160069446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46001.254160069446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46001.254160069446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46001.254160069446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46001.254160069446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46001.254160069446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46001.254160069446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46001.254160069446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46001.254160069446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46001.254160069446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46001.254160069446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46001.254160069446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46001.254160069446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46001.254160069446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46001.254160069446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46001.254160069446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46001.254160069446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46001.254160069446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46001.254160069446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46001.254160069446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46001.254160069446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46001.254160069446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46001.254160069446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46001.254160069446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46001.254160069446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46001.254160069446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46001.254160069446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46001.254160069446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46001.254160069446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46001.254160069446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46001.254160069446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46001.254160069446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46001.254160069446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46001.254160069446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46001.254160069446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46001.254160069446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46001.254160069446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46001.254160069446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46001.254160069446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46001.254160069446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46001.254160069446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46001.254160069446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46001.254160069446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46001.254160069446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46001.254160069446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46001.254160069446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46001.254160069446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46001.254160069446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46001.254160069446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46001.254160069446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46001.254160069446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46001.254160069446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46001.254160069446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46001.254160069446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46001.254160069446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46001.254160069446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46001.254160069446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46001.254160069446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46001.254160069446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46001.254160069446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46001.254160069446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46001.254160069446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46001.254160069446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46001.254160069446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46001.254160069446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46001.254160069446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46001.254160069446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46001.254160069446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46001.254160069446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46001.254160069446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46001.254160069446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46001.254160069446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46001.254160069446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46001.254160069446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46001.254160069446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46001.254160069446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46001.254160069446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46001.254160069446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46001.254160069446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46001.254160069446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46001.254160069446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46001.254160069446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46001.254160069446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46001.254160069446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46001.254160069446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46001.254160069446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46001.254160069446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46001.254160069446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46001.254160069446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46001.254160069446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46001.254160069446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46001.254160069446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46001.254160069446</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46001.254160069446</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46001.254160069446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46001.254160069446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46001.254160069446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46001.254160069446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46001.254160069446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46001.254160069446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46001.254160069446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46001.254160069446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46001.254160069446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46001.254160069446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46001.254160069446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46001.254160069446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46001.254160069446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46001.254160069446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46001.254160069446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46001.254160069446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46001.254160069446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46001.254160069446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46001.254160069446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46001.254160069446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46001.254160069446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46001.254160069446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46001.254160069446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46001.254160069446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46001.254160069446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46001.254160069446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46001.254160069446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46001.254160069446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46001.254160069446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46001.254160069446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46001.254160069446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46001.254160069446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46001.254160069446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46001.254160069446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46001.254160069446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46001.254160069446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46001.254160069446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46001.254160069446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46001.254160069446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46001.254160069446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46001.254160069446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46001.254160069446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46001.254160069446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46001.254160069446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46001.254160069446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46001.254160069446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46001.254160069446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46001.254160069446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46001.254160069446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46001.254160069446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46001.254160069446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46001.254160069446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46001.254160069446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46001.254160069446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46001.254160069446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46001.254160069446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46001.254160069446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46001.254160069446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46001.254160069446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46001.254160069446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46001.254160069446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46001.254160069446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46001.254160069446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46001.254160069446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46001.254160069446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46001.254160069446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46001.254160069446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46001.254160069446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46001.254160069446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46001.254160069446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46001.254160069446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46001.254160069446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46001.254160069446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46001.254160069446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46001.254160069446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46001.254160069446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46001.254160069446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46001.254160069446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46001.254160069446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46001.254160069446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46001.254160069446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46001.254160069446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46001.254160069446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46001.254160069446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46001.254160069446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46001.254160069446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46001.254160069446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46001.254160069446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46001.254160069446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46001.254160069446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46001.254160069446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46001.254160069446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46001.254160069446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46001.254160069446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46001.254160069446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46001.254160069446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46001.254160069446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46001.254160069446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46001.254160069446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46001.254160069446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46001.254160069446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46001.254160069446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46001.254160069446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46001.254160069446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46001.254160069446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46001.254160069446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46001.254160069446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46001.254160069446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46001.254160069446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46001.254160069446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46001.254160069446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46001.254160069446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46001.254160069446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46001.254160069446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46001.254160069446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46001.254160069446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46001.254160069446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46001.254160069446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46001.254160069446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46001.254160069446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46001.254160069446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46001.254160069446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46001.254160069446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46001.254160069446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46001.254160069446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46001.254160069446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46001.254160069446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46001.254160069446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46001.254160069446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46001.254160069446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46001.254160069446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46001.254160069446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46001.254160069446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46001.254160069446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46001.254160069446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46001.254160069446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46001.254160069446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46001.254160069446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46001.254160069446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46001.254160069446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46001.254160069446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46001.254160069446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46001.254160069446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46001.254160069446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46001.254160069446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46001.254160069446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46001.254160069446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46001.254160069446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46001.254160069446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46001.254160069446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46001.254160069446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46001.254160069446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46001.254160069446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46001.254160069446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46001.254160069446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46001.254160069446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46001.254160069446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46001.254160069446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46001.254160069446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46001.254160069446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46001.254160069446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46001.254160069446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46001.254160069446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46001.254160069446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46001.254160069446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46001.254160069446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46001.254160069446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46001.254160069446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46001.254160069446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46001.254160069446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46001.254160069446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46001.254160069446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46001.254160069446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46001.254160069446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46001.254160069446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46001.254160069446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46001.254160069446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46001.254160069446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46001.254160069446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46001.254160069446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46001.254160069446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46001.254160069446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46001.254160069446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46001.254160069446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46001.254160069446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46001.254160069446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46001.254160069446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46001.254160069446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46001.254160069446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46001.254160069446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46001.254160069446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46001.254160069446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46001.254160069446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46001.254160069446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46001.254160069446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46001.254160069446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46001.254160069446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46001.254160069446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46001.254160069446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46001.254160069446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46001.254160069446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46001.254160069446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46001.254160069446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46001.254160069446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46001.254160069446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46001.254160069446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46001.254160069446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46001.254160069446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46001.254160069446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46001.254160069446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46001.254160069446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46001.254160069446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46001.254160069446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46001.254160069446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46001.254160069446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46001.254160069446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46001.254160069446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46001.254160069446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46001.254160069446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46001.254160069446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46001.254160069446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46001.254160069446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46001.254160069446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46001.254160069446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46001.254160069446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46001.254160069446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46001.254160069446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46001.254160069446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46001.254160069446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46001.254160069446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46001.254160069446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46001.254160069446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46001.254160069446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46001.254160069446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46001.254160069446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46001.254160069446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46001.254160069446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46001.254160069446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46001.254160069446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46001.254160069446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46001.254160069446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46001.254160069446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46001.254160069446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46001.254160069446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46001.254160069446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46001.254160069446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46001.254160069446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46001.254160069446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46001.254160069446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46001.254160069446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46001.254160069446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46001.254160069446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46001.254160069446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46001.254160069446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46001.254160069446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46001.254160069446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46001.254160069446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46001.254160069446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46001.254160069446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46001.254160069446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46001.254160069446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46001.254160069446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46001.254160069446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46001.254160069446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46001.254160069446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46001.254160069446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46001.254160069446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46001.254160069446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46001.254160069446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46001.254160069446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46001.254160069446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46001.254160069446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46001.254160069446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46001.254160069446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46001.254160069446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46001.254160069446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46001.254160069446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46001.254160069446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46001.254160069446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46001.254160069446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46001.254160069446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46001.254160069446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46001.254160069446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46001.254160069446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46001.254160069446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46001.254160069446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46001.254160069446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46001.254160069446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46001.254160069446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46001.254160069446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46001.254160069446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46001.254160069446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46001.254160069446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46001.254160069446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46001.254160069446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46001.254160069446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46001.254160069446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46001.254160069446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46001.254160069446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46001.254160069446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46001.254160069446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46001.254160069446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46001.254160069446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46001.254160069446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46001.254160069446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46001.254160069446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46001.254160069446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46001.254160069446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46001.254160069446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46001.254160069446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46001.254160069446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46001.254160069446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46001.254160069446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46001.254160069446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46001.254160069446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46001.254160069446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46001.254160069446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46001.254160069446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46001.254160069446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46001.254160069446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46001.254160069446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46001.254160069446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46001.254160069446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46001.254160069446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46001.254160069446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46001.254160069446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46001.254160069446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46001.254160069446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46001.254160069446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46001.254160069446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46001.254160069446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46001.254160069446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46001.254160069446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46001.254160069446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46001.254160069446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46001.254160069446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46001.254160069446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46001.254160069446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46001.254160069446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46001.254160069446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46001.254160069446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46001.254160069446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46001.254160069446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46001.254160069446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46001.254160069446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46001.254160069446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46001.254160069446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46001.254160069446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46001.254160069446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46001.254160069446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46001.254160069446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46001.254160069446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46001.254160069446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46001.254160069446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46001.254160069446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46001.254160069446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46001.254160069446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46001.254160069446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46001.254160069446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46001.254160069446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46001.254160069446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46001.254160069446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46001.254160069446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46001.254160069446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46001.254160069446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46001.254160069446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46001.254160069446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46001.254160069446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46001.254160069446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46001.254160069446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46001.254160069446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46001.254160069446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46001.254160069446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46001.254160069446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46001.254160069446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46001.254160069446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46001.254160069446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46001.254160069446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46001.254160069446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46001.254160069446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46001.254160069446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46001.254160069446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46001.254160069446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46001.254160069446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46001.254160069446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46001.254160069446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46001.254160069446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46001.254160069446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46001.254160069446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46001.254160069446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46001.254160069446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46001.254160069446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46001.254160069446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46001.254160069446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46001.254160069446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46001.254160069446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46001.254160069446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46001.254160069446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46001.254160069446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46001.254160069446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46001.254160069446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46001.254160069446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46001.254160069446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46001.254160069446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46001.254160069446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46001.254160069446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46001.254160069446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46001.254160069446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46001.254160069446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46001.254160069446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46001.254160069446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46001.254160069446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46001.254160069446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46001.254160069446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46001.254160069446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46001.254160069446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46001.254160069446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46001.254160069446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46001.254160069446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46001.254160069446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46001.254160069446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46001.254160069446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46001.254160069446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46001.254160069446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46001.254160069446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46001.254160069446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46001.254160069446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46001.254160069446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46001.254160069446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46001.254160069446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46001.254160069446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46001.254160069446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46001.254160069446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46001.254160069446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46001.254160069446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46001.254160069446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46001.254160069446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46001.254160069446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46001.254160069446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46001.254160069446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46001.254160069446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46001.254160069446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46001.254160069446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46001.254160069446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46001.254160069446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46001.254160069446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46001.254160069446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46001.254160069446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46001.254160069446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46001.254160069446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46001.254160069446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46001.254160069446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46001.254160069446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46001.254160069446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46001.254160069446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46001.254160069446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46001.254160069446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46001.254160069446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46001.254160069446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46001.254160069446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46001.254160069446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46001.254160069446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46001.254160069446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46001.254160069446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46001.254160069446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46001.254160069446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46001.254160069446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46001.254160069446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46001.254160069446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46001.254160069446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46001.254160069446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46001.254160069446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46001.254160069446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46001.254160069446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46001.254160069446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46001.254160069446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46001.254160069446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46001.254160069446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46001.254160069446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46001.254160069446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46001.254160069446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46001.254160069446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46001.254160069446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46001.254160069446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46001.254160069446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46001.254160069446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46001.254160069446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46001.254160069446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46001.254160069446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46001.254160069446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46001.254160069446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46001.254160069446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46001.254160069446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46001.254160069446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46001.254160069446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46001.254160069446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46001.254160069446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46001.254160069446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46001.254160069446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46001.254160069446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46001.254160069446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46001.254160069446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46001.254160069446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46001.254160069446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46001.254160069446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46001.254160069446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46001.254160069446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46001.254160069446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46001.254160069446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46001.254160069446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46001.254160069446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46001.254160069446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46001.254160069446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46001.254160069446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46001.254160069446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46001.254160069446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46001.254160069446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46001.254160069446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46001.254160069446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46001.254160069446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46001.254160069446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46001.254160069446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46001.254160069446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46001.254160069446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46001.254160069446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46001.254160069446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46001.254160069446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46001.254160069446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46001.254160069446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46001.254160069446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46001.254160069446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46001.254160069446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46001.254160069446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46001.254160069446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46001.254160069446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46001.254160069446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46001.254160069446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46001.254160069446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46001.254160069446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46001.254160069446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46001.254160069446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46001.254160069446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46001.254160069446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46001.254160069446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46001.254160069446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46001.254160069446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46001.254160069446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46001.254160069446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46001.254160069446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46001.254160069446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46001.254160069446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46001.254160069446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46001.254160069446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46001.254160069446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46001.254160069446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46001.254160069446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46001.254160069446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46001.254160069446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46001.254160069446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46001.254160069446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46001.254160069446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46001.254160069446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46001.254160069446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46001.254160069446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46001.254160069446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46001.254160069446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46001.254160069446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46001.254160069446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46001.254160069446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46001.254160069446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46001.254160069446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46001.254160069446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46001.254160069446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46001.254160069446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46001.254160069446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46001.254160069446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46001.254160069446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46001.254160069446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46001.254160069446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46001.254160069446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46001.254160069446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46001.254160069446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46001.254160069446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46001.254160069446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46001.254160069446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46001.254160069446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46001.254160069446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46001.254160069446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46001.254160069446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46001.254160069446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46001.254160069446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46001.254160069446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46001.254160069446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46001.254160069446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46001.254160069446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46001.254160069446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46001.254160069446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46001.254160069446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46001.254160069446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46001.254160069446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46001.254160069446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46001.254160069446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46001.254160069446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46001.254160069446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46001.254160069446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46001.254160069446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46001.254160069446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46001.254160069446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46001.254160069446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46001.254160069446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46001.254160069446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46001.254160069446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46001.254160069446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46001.254160069446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46001.254160069446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46001.254160069446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46001.254160069446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46001.254160069446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46001.254160069446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46001.254160069446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46001.254160069446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46001.254160069446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46001.254160069446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46001.254160069446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46001.254160069446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46001.254160069446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46001.254160069446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46001.254160069446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46001.254160069446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46001.254160069446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46001.254160069446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46001.254160069446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46001.254160069446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46001.254160069446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46001.254160069446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46001.254160069446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46001.254160069446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46001.254160069446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46001.254160069446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46001.254160069446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46001.254160069446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46001.254160069446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46001.254160069446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46001.254160069446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46001.254160069446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46001.254160069446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46001.254160069446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46001.254160069446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46001.254160069446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46001.254160069446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46001.254160069446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46001.254160069446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46001.254160069446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46001.254160069446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46001.254160069446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46001.254160069446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46001.254160069446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46001.254160069446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46001.254160069446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46001.254160069446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46001.254160069446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46001.254160069446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46001.254160069446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46001.254160069446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46001.254160069446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46001.254160069446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46001.254160069446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46001.254160069446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46001.254160069446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46001.254160069446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46001.254160069446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46001.254160069446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46001.254160069446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46001.254160069446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46001.254160069446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46001.254160069446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46001.254160069446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46001.254160069446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46001.254160069446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46001.254160069446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46001.254160069446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46001.254160069446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46001.254160069446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46001.254160069446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46001.254160069446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46001.254160069446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46001.254160069446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46001.254160069446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46001.254160069446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46001.254160069446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46001.254160069446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46001.254160069446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46001.254160069446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46001.254160069446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46001.254160069446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46001.254160069446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46001.254160069446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46001.254160069446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46001.254160069446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46001.254160069446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46001.254160069446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46001.254160069446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46001.254160069446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46001.254160069446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46001.254160069446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46001.254160069446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46001.254160069446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46001.254160069446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46001.254160069446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46001.254160069446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46001.254160069446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46001.254160069446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46001.254160069446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46001.254160069446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46001.254160069446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46001.254160069446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46001.254160069446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46001.254160069446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46001.254160069446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46001.254160069446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46001.254160069446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46001.254160069446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46001.254160069446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46001.254160069446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46001.254160069446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46001.254160069446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46001.254160069446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46001.254160069446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46001.254160069446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46001.254160069446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46001.254160069446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46001.254160069446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46001.254160069446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46001.254160069446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46001.254160069446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46001.254160069446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46001.254160069446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46001.254160069446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46001.254160069446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46001.254160069446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46001.254160069446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46001.254160069446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46001.254160069446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46001.254160069446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46001.254160069446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46001.254160069446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46001.254160069446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46001.254160069446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46001.254160069446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46001.254160069446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46001.254160069446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46001.254160069446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46001.254160069446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46001.254160069446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46001.254160069446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46001.254160069446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46001.254160069446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46001.254160069446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46001.254160069446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46001.254160069446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46001.254160069446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46001.254160069446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46001.254160069446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46001.254160069446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46001.254160069446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46001.254160069446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46001.254160069446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46001.254160069446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46001.254160069446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46001.254160069446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46001.254160069446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46001.254160069446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46001.254160069446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46001.254160069446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46001.254160069446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46001.254160069446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46001.254160069446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46001.254160069446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46001.254160069446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46001.254160069446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46001.254160069446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46001.254160069446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46001.254160069446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46001.254160069446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46001.254160069446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46001.254160069446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46001.254160069446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46001.254160069446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46001.254160069446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46001.254160069446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46001.254160069446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46001.254160069446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46001.254160069446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46001.254160069446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46001.254160069446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46001.254160069446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46001.254160069446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46001.254160069446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46001.254160069446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46001.254160069446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46001.254160069446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46001.254160069446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46001.254160069446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46001.254160069446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46001.254160069446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46001.254160069446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46001.254160069446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46001.254160069446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46001.254160069446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46001.254160069446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46001.254160069446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46001.254160069446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46001.254160069446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46001.254160069446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46001.254160069446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46001.254160069446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46001.254160069446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46001.254160069446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46001.254160069446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46001.254160069446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46001.254160069446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46001.254160069446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46001.254160069446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46001.254160069446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46001.254160069446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46001.254160069446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46001.254160069446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46001.254160069446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46001.254160069446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46001.254160069446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46001.254160069446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46001.254160069446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46001.254160069446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46001.254160069446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46001.254160069446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46001.254160069446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46001.254160069446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46001.254160069446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46001.254160069446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46001.254160069446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46001.254160069446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46001.254160069446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46001.254160069446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46001.254160069446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46001.254160069446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46001.254160069446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46001.254160069446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46001.254160069446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46001.254160069446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46001.254160069446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46001.254160069446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46001.254160069446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46001.254160069446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46001.254160069446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46001.254160069446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46001.254160069446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46001.254160069446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46001.254160069446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46001.254160069446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46001.254160069446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46001.254160069446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46001.254160069446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46001.254160069446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46001.254160069446</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297.7734424768496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2.4600165509255021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46001.254160069446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2" ca="1" si="1">IFERROR(NOW()-F5,"")</f>
        <v>0.93593090277863666</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0.2421346064802492</v>
      </c>
      <c r="H6" s="91">
        <v>46000.68472222222</v>
      </c>
      <c r="I6" s="107" t="str">
        <f>IFERROR(VLOOKUP(D6,DB!A:F,6,0),"")</f>
        <v>Generator-SG</v>
      </c>
      <c r="J6" s="107" t="str">
        <f>IFERROR(VLOOKUP(D6,DB!A:G,7,0),"")</f>
        <v>NA</v>
      </c>
      <c r="K6" s="93" t="s">
        <v>39130</v>
      </c>
      <c r="L6" s="87" t="str">
        <f>IFERROR(VLOOKUP(D6,DB!A:I,9,0),"")</f>
        <v>Latis</v>
      </c>
    </row>
    <row r="7" spans="1:16" ht="15" customHeight="1">
      <c r="A7" s="107" t="s">
        <v>39131</v>
      </c>
      <c r="B7" s="107" t="str">
        <f>IFERROR(VLOOKUP(D7,DB!A:K,11,0),"")</f>
        <v>R4</v>
      </c>
      <c r="C7" s="89">
        <v>1</v>
      </c>
      <c r="D7" s="87" t="s">
        <v>35887</v>
      </c>
      <c r="E7" s="90" t="s">
        <v>39106</v>
      </c>
      <c r="F7" s="91">
        <v>46000.733900462961</v>
      </c>
      <c r="G7" s="92">
        <f t="shared" ca="1" si="1"/>
        <v>0.52025960648461478</v>
      </c>
      <c r="H7" s="91">
        <v>46000.727962962963</v>
      </c>
      <c r="I7" s="107" t="str">
        <f>IFERROR(VLOOKUP(D7,DB!A:F,6,0),"")</f>
        <v>Generator-SG</v>
      </c>
      <c r="J7" s="107" t="str">
        <f>IFERROR(VLOOKUP(D7,DB!A:G,7,0),"")</f>
        <v>No BB Shifted</v>
      </c>
      <c r="K7" s="93" t="s">
        <v>39130</v>
      </c>
      <c r="L7" s="87" t="str">
        <f>IFERROR(VLOOKUP(D7,DB!A:I,9,0),"")</f>
        <v>Latis</v>
      </c>
    </row>
    <row r="8" spans="1:16" ht="15" customHeight="1">
      <c r="A8" s="107" t="s">
        <v>39132</v>
      </c>
      <c r="B8" s="107" t="str">
        <f>IFERROR(VLOOKUP(D8,DB!A:K,11,0),"")</f>
        <v>R4</v>
      </c>
      <c r="C8" s="89">
        <v>1</v>
      </c>
      <c r="D8" s="87" t="s">
        <v>36984</v>
      </c>
      <c r="E8" s="90" t="s">
        <v>39106</v>
      </c>
      <c r="F8" s="91">
        <v>46000.935289351852</v>
      </c>
      <c r="G8" s="92">
        <f ca="1">IFERROR(NOW()-F8,"")</f>
        <v>0.31887071759410901</v>
      </c>
      <c r="H8" s="91">
        <v>46000.558333333334</v>
      </c>
      <c r="I8" s="107" t="str">
        <f>IFERROR(VLOOKUP(D8,DB!A:F,6,0),"")</f>
        <v>SCECO</v>
      </c>
      <c r="J8" s="107" t="str">
        <f>IFERROR(VLOOKUP(D8,DB!A:G,7,0),"")</f>
        <v>Vandalized+Dead</v>
      </c>
      <c r="K8" s="93" t="s">
        <v>39133</v>
      </c>
      <c r="L8" s="87" t="str">
        <f>IFERROR(VLOOKUP(D8,DB!A:I,9,0),"")</f>
        <v>Latis</v>
      </c>
    </row>
    <row r="9" spans="1:16" s="94" customFormat="1" ht="15" customHeight="1">
      <c r="A9" s="154" t="s">
        <v>39134</v>
      </c>
      <c r="B9" s="107" t="str">
        <f>IFERROR(VLOOKUP(D9,DB!A:K,11,0),"")</f>
        <v>R4</v>
      </c>
      <c r="C9" s="89">
        <v>1</v>
      </c>
      <c r="D9" s="87" t="s">
        <v>29641</v>
      </c>
      <c r="E9" s="90" t="s">
        <v>39106</v>
      </c>
      <c r="F9" s="91">
        <v>46001.002905092595</v>
      </c>
      <c r="G9" s="92">
        <f ca="1">IFERROR(NOW()-F9,"")</f>
        <v>0.2512549768507597</v>
      </c>
      <c r="H9" s="91">
        <v>46000.455555555556</v>
      </c>
      <c r="I9" s="107" t="str">
        <f>IFERROR(VLOOKUP(D9,DB!A:F,6,0),"")</f>
        <v>SCECO</v>
      </c>
      <c r="J9" s="107" t="str">
        <f>IFERROR(VLOOKUP(D9,DB!A:G,7,0),"")</f>
        <v>Vandalized</v>
      </c>
      <c r="K9" s="93" t="s">
        <v>39135</v>
      </c>
      <c r="L9" s="87" t="str">
        <f>IFERROR(VLOOKUP(D9,DB!A:I,9,0),"")</f>
        <v>Latis</v>
      </c>
    </row>
    <row r="10" spans="1:16" ht="15" customHeight="1">
      <c r="A10" s="107" t="s">
        <v>39136</v>
      </c>
      <c r="B10" s="107" t="str">
        <f>IFERROR(VLOOKUP(D10,DB!A:K,11,0),"")</f>
        <v>R4</v>
      </c>
      <c r="C10" s="89">
        <v>1</v>
      </c>
      <c r="D10" s="87" t="s">
        <v>36739</v>
      </c>
      <c r="E10" s="90" t="s">
        <v>39106</v>
      </c>
      <c r="F10" s="91">
        <v>46001.132164351853</v>
      </c>
      <c r="G10" s="92">
        <f t="shared" ca="1" si="1"/>
        <v>0.12199571759265382</v>
      </c>
      <c r="H10" s="91">
        <v>46001.143333333333</v>
      </c>
      <c r="I10" s="107" t="str">
        <f>IFERROR(VLOOKUP(D10,DB!A:F,6,0),"")</f>
        <v>Generator-SG</v>
      </c>
      <c r="J10" s="107" t="str">
        <f>IFERROR(VLOOKUP(D10,DB!A:G,7,0),"")</f>
        <v>Dead</v>
      </c>
      <c r="K10" s="93" t="s">
        <v>39130</v>
      </c>
      <c r="L10" s="87" t="str">
        <f>IFERROR(VLOOKUP(D10,DB!A:I,9,0),"")</f>
        <v>Latis</v>
      </c>
    </row>
    <row r="11" spans="1:16" ht="15" customHeight="1">
      <c r="A11" s="107" t="s">
        <v>39125</v>
      </c>
      <c r="B11" s="107" t="str">
        <f>IFERROR(VLOOKUP(D11,DB!A:K,11,0),"")</f>
        <v>R4</v>
      </c>
      <c r="C11" s="89">
        <v>2</v>
      </c>
      <c r="D11" s="87" t="s">
        <v>28682</v>
      </c>
      <c r="E11" s="90" t="s">
        <v>39106</v>
      </c>
      <c r="F11" s="91"/>
      <c r="G11" s="92">
        <f t="shared" ca="1" si="1"/>
        <v>46001.254160069446</v>
      </c>
      <c r="H11" s="91">
        <v>46000.572280092594</v>
      </c>
      <c r="I11" s="107" t="str">
        <f>IFERROR(VLOOKUP(D11,DB!A:F,6,0),"")</f>
        <v>SCECO</v>
      </c>
      <c r="J11" s="107" t="str">
        <f>IFERROR(VLOOKUP(D11,DB!A:G,7,0),"")</f>
        <v>Dead</v>
      </c>
      <c r="K11" s="93" t="s">
        <v>39137</v>
      </c>
      <c r="L11" s="87" t="str">
        <f>IFERROR(VLOOKUP(D11,DB!A:I,9,0),"")</f>
        <v>Latis</v>
      </c>
    </row>
    <row r="12" spans="1:16" ht="15" customHeight="1">
      <c r="A12" s="107"/>
      <c r="B12" s="107" t="str">
        <f>IFERROR(VLOOKUP(D12,DB!A:K,11,0),"")</f>
        <v/>
      </c>
      <c r="C12" s="89"/>
      <c r="D12" s="87"/>
      <c r="E12" s="90"/>
      <c r="F12" s="91"/>
      <c r="G12" s="92">
        <f t="shared" ca="1" si="1"/>
        <v>46001.254160069446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46001.254160069446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46001.254160069446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46001.254160069446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46001.254160069446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46001.254160069446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46001.254160069446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46001.254160069446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46001.254160069446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46001.254160069446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46001.254160069446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46001.254160069446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46001.254160069446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46001.254160069446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46001.254160069446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46001.254160069446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46001.254160069446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46001.254160069446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46001.254160069446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46001.254160069446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46001.254160069446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46001.254160069446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46001.254160069446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46001.254160069446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46001.254160069446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46001.254160069446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46001.254160069446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46001.254160069446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46001.254160069446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46001.254160069446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46001.254160069446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46001.254160069446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46001.254160069446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46001.254160069446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46001.254160069446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46001.254160069446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46001.254160069446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46001.254160069446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46001.254160069446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46001.254160069446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46001.254160069446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46001.254160069446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46001.254160069446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46001.254160069446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46001.254160069446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46001.254160069446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46001.254160069446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46001.254160069446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46001.254160069446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46001.254160069446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46001.254160069446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46001.254160069446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46001.254160069446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46001.254160069446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46001.254160069446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46001.254160069446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46001.254160069446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46001.254160069446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46001.254160069446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46001.254160069446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46001.254160069446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46001.254160069446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46001.254160069446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46001.254160069446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46001.254160069446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46001.254160069446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46001.254160069446</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IFERROR(VLOOKUP(D2,[1]DB!A:K,11,0),"")</f>
        <v>R5</v>
      </c>
      <c r="C2" s="37">
        <v>3</v>
      </c>
      <c r="D2" s="100" t="s">
        <v>36085</v>
      </c>
      <c r="E2" s="37" t="s">
        <v>39106</v>
      </c>
      <c r="F2" s="38">
        <v>45891.832060185188</v>
      </c>
      <c r="G2" s="102">
        <f ca="1">IFERROR(NOW()-F2,"")</f>
        <v>109.42209988425748</v>
      </c>
      <c r="H2" s="38">
        <v>45891.790393518517</v>
      </c>
      <c r="I2" s="37" t="str">
        <f>IFERROR(VLOOKUP(D2,[1]DB!A:F,6,0),"")</f>
        <v>Generator-SG</v>
      </c>
      <c r="J2" s="37" t="str">
        <f>IFERROR(VLOOKUP(D2,[1]DB!A:G,7,0),"")</f>
        <v>Vandalized</v>
      </c>
      <c r="K2" s="37" t="s">
        <v>39139</v>
      </c>
      <c r="L2" s="37" t="str">
        <f>IFERROR(VLOOKUP(D2,[1]DB!A:I,9,0),"")</f>
        <v>Latis</v>
      </c>
      <c r="M2" s="99"/>
    </row>
    <row r="3" spans="1:13" s="39" customFormat="1" ht="30.75">
      <c r="A3" s="37" t="s">
        <v>39140</v>
      </c>
      <c r="B3" s="37" t="str">
        <f>IFERROR(VLOOKUP(D3,[1]DB!A:K,11,0),"")</f>
        <v>R5</v>
      </c>
      <c r="C3" s="37">
        <v>1</v>
      </c>
      <c r="D3" s="37" t="s">
        <v>33407</v>
      </c>
      <c r="E3" s="37" t="s">
        <v>39111</v>
      </c>
      <c r="F3" s="38">
        <v>45926.188877314817</v>
      </c>
      <c r="G3" s="102">
        <f t="shared" ref="G3" ca="1" si="0">IFERROR(NOW()-F3,"")</f>
        <v>75.065282754629152</v>
      </c>
      <c r="H3" s="38">
        <v>45926.158159722225</v>
      </c>
      <c r="I3" s="37" t="str">
        <f>IFERROR(VLOOKUP(D3,[1]DB!A:F,6,0),"")</f>
        <v>SCECO</v>
      </c>
      <c r="J3" s="37" t="str">
        <f>IFERROR(VLOOKUP(D3,[1]DB!A:G,7,0),"")</f>
        <v>Good</v>
      </c>
      <c r="K3" s="37" t="s">
        <v>39141</v>
      </c>
      <c r="L3" s="37" t="str">
        <f>IFERROR(VLOOKUP(D3,[1]DB!A:I,9,0),"")</f>
        <v>Latis</v>
      </c>
      <c r="M3" s="99"/>
    </row>
    <row r="4" spans="1:13" s="39" customFormat="1" ht="45.75" customHeight="1">
      <c r="A4" s="103" t="s">
        <v>39142</v>
      </c>
      <c r="B4" s="103" t="str">
        <f>IFERROR(VLOOKUP(D4,[1]DB!A:K,11,0),"")</f>
        <v>R5</v>
      </c>
      <c r="C4" s="103">
        <v>1</v>
      </c>
      <c r="D4" s="103" t="s">
        <v>34832</v>
      </c>
      <c r="E4" s="103" t="s">
        <v>39111</v>
      </c>
      <c r="F4" s="104">
        <v>45948.661111111112</v>
      </c>
      <c r="G4" s="105">
        <f t="shared" ref="G4" ca="1" si="1">IFERROR(NOW()-F4,"")</f>
        <v>52.593048958333384</v>
      </c>
      <c r="H4" s="104">
        <v>45948.661111111112</v>
      </c>
      <c r="I4" s="103" t="str">
        <f>IFERROR(VLOOKUP(D4,[1]DB!A:F,6,0),"")</f>
        <v>SCECO</v>
      </c>
      <c r="J4" s="103" t="str">
        <f>IFERROR(VLOOKUP(D4,[1]DB!A:G,7,0),"")</f>
        <v>Dead</v>
      </c>
      <c r="K4" s="103" t="s">
        <v>39143</v>
      </c>
      <c r="L4" s="103" t="str">
        <f>IFERROR(VLOOKUP(D4,[1]DB!A:I,9,0),"")</f>
        <v>Latis</v>
      </c>
    </row>
    <row r="5" spans="1:13" s="39" customFormat="1" ht="30.75">
      <c r="A5" s="103" t="s">
        <v>39144</v>
      </c>
      <c r="B5" s="103" t="str">
        <f>IFERROR(VLOOKUP(D5,[1]DB!A:K,11,0),"")</f>
        <v>R5</v>
      </c>
      <c r="C5" s="103">
        <v>1</v>
      </c>
      <c r="D5" s="103" t="s">
        <v>36592</v>
      </c>
      <c r="E5" s="103" t="s">
        <v>39106</v>
      </c>
      <c r="F5" s="104">
        <v>45981.373298611114</v>
      </c>
      <c r="G5" s="105">
        <f ca="1">IFERROR(NOW()-F5,"")</f>
        <v>19.88086145833222</v>
      </c>
      <c r="H5" s="132">
        <v>45981.360798611109</v>
      </c>
      <c r="I5" s="103" t="str">
        <f>IFERROR(VLOOKUP(D5,[1]DB!A:F,6,0),"")</f>
        <v>SCECO</v>
      </c>
      <c r="J5" s="103" t="str">
        <f>IFERROR(VLOOKUP(D5,[1]DB!A:G,7,0),"")</f>
        <v>Dead</v>
      </c>
      <c r="K5" s="103" t="s">
        <v>39145</v>
      </c>
      <c r="L5" s="103" t="str">
        <f>IFERROR(VLOOKUP(D5,[1]DB!A:I,9,0),"")</f>
        <v>Latis</v>
      </c>
    </row>
    <row r="6" spans="1:13">
      <c r="A6" s="37" t="s">
        <v>39146</v>
      </c>
      <c r="B6" s="37" t="str">
        <f>IFERROR(VLOOKUP(D6,[1]DB!A:K,11,0),"")</f>
        <v>R5</v>
      </c>
      <c r="C6" s="37">
        <v>1</v>
      </c>
      <c r="D6" s="37" t="s">
        <v>37850</v>
      </c>
      <c r="E6" s="37" t="s">
        <v>39106</v>
      </c>
      <c r="F6" s="38">
        <v>45997.107488425929</v>
      </c>
      <c r="G6" s="131">
        <f t="shared" ref="G6" ca="1" si="2">IFERROR(NOW()-F6,"")</f>
        <v>4.1466716435170383</v>
      </c>
      <c r="H6" s="38">
        <v>45997.093599537038</v>
      </c>
      <c r="I6" s="37" t="str">
        <f>IFERROR(VLOOKUP(D6,[1]DB!A:F,6,0),"")</f>
        <v>SCECO</v>
      </c>
      <c r="J6" s="37" t="str">
        <f>IFERROR(VLOOKUP(D6,[1]DB!A:G,7,0),"")</f>
        <v>In progress</v>
      </c>
      <c r="K6" s="37" t="s">
        <v>39147</v>
      </c>
      <c r="L6" s="37" t="str">
        <f>IFERROR(VLOOKUP(D6,[1]DB!A:I,9,0),"")</f>
        <v>Latis</v>
      </c>
    </row>
    <row r="7" spans="1:13" ht="30.75">
      <c r="A7" s="155" t="s">
        <v>39148</v>
      </c>
      <c r="B7" s="37" t="str">
        <f>IFERROR(VLOOKUP(D7,[1]DB!A:K,11,0),"")</f>
        <v>R5</v>
      </c>
      <c r="C7" s="37">
        <v>1</v>
      </c>
      <c r="D7" s="37" t="s">
        <v>33225</v>
      </c>
      <c r="E7" s="37" t="s">
        <v>39106</v>
      </c>
      <c r="F7" s="38">
        <v>46001.139351851853</v>
      </c>
      <c r="G7" s="131">
        <f ca="1">IFERROR(NOW()-F7,"")</f>
        <v>0.1148082175932359</v>
      </c>
      <c r="H7" s="38">
        <v>46001.021863425929</v>
      </c>
      <c r="I7" s="37" t="str">
        <f>IFERROR(VLOOKUP(D7,[1]DB!A:F,6,0),"")</f>
        <v>SCECO</v>
      </c>
      <c r="J7" s="37" t="str">
        <f>IFERROR(VLOOKUP(D7,[1]DB!A:G,7,0),"")</f>
        <v>Dead</v>
      </c>
      <c r="K7" s="37" t="s">
        <v>39149</v>
      </c>
      <c r="L7" s="156" t="str">
        <f>IFERROR(VLOOKUP(D7,[1]DB!A:I,9,0),"")</f>
        <v>Latis</v>
      </c>
    </row>
    <row r="8" spans="1:13">
      <c r="A8" s="37"/>
      <c r="B8" s="37" t="str">
        <f>IFERROR(VLOOKUP(D8,[1]DB!A:K,11,0),"")</f>
        <v/>
      </c>
      <c r="C8" s="37"/>
      <c r="D8" s="153"/>
      <c r="E8" s="37"/>
      <c r="F8" s="38"/>
      <c r="G8" s="131">
        <f ca="1">IFERROR(NOW()-F8,"")</f>
        <v>46001.254160069446</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46001.254160069446</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46001.254160069446</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46001.254160069446</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46001.254160069446</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46001.254160069446</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46001.254160069446</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46001.254160069446</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46001.254160069446</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46001.254160069446</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46001.254160069446</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46001.254160069446</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46001.254160069446</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46001.254160069446</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46001.254160069446</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46001.254160069446</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46001.254160069446</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8" ca="1" si="0">IFERROR(NOW()-F2,"-")</f>
        <v>0.44560682870360324</v>
      </c>
      <c r="H2" s="117">
        <v>46000.762835648151</v>
      </c>
      <c r="I2" s="115" t="str">
        <f>IFERROR(VLOOKUP(D2,DB!A:F,6,0),"")</f>
        <v>SCECO</v>
      </c>
      <c r="J2" s="115" t="str">
        <f>IFERROR(VLOOKUP(D2,DB!A:G,7,0),"")</f>
        <v>Dead</v>
      </c>
      <c r="K2" s="118" t="s">
        <v>39151</v>
      </c>
      <c r="L2" s="133" t="str">
        <f>IFERROR(VLOOKUP(D2,DB!A:I,9,0),"")</f>
        <v>Latis</v>
      </c>
    </row>
    <row r="3" spans="1:16382" ht="31.5" customHeight="1">
      <c r="A3" s="114" t="s">
        <v>39152</v>
      </c>
      <c r="B3" s="115" t="str">
        <f>IFERROR(VLOOKUP(D3,DB!A:K,11,0),"")</f>
        <v>R6</v>
      </c>
      <c r="C3" s="116">
        <v>5</v>
      </c>
      <c r="D3" s="115" t="s">
        <v>35875</v>
      </c>
      <c r="E3" s="138" t="s">
        <v>39111</v>
      </c>
      <c r="F3" s="117">
        <v>46001.232453703706</v>
      </c>
      <c r="G3" s="72">
        <f t="shared" ca="1" si="0"/>
        <v>2.1706365740101319E-2</v>
      </c>
      <c r="H3" s="117">
        <v>46001.210081018522</v>
      </c>
      <c r="I3" s="115" t="str">
        <f>IFERROR(VLOOKUP(D3,DB!A:F,6,0),"")</f>
        <v>SCECO</v>
      </c>
      <c r="J3" s="115" t="str">
        <f>IFERROR(VLOOKUP(D3,DB!A:G,7,0),"")</f>
        <v>Dead</v>
      </c>
      <c r="K3" s="118" t="s">
        <v>39153</v>
      </c>
      <c r="L3" s="133" t="str">
        <f>IFERROR(VLOOKUP(D3,DB!A:I,9,0),"")</f>
        <v>Latis</v>
      </c>
    </row>
    <row r="4" spans="1:16382" ht="31.5" customHeight="1">
      <c r="A4" s="114"/>
      <c r="B4" s="115" t="str">
        <f>IFERROR(VLOOKUP(D4,DB!A:K,11,0),"")</f>
        <v/>
      </c>
      <c r="C4" s="116"/>
      <c r="D4" s="115"/>
      <c r="E4" s="138"/>
      <c r="F4" s="117"/>
      <c r="G4" s="72">
        <f t="shared" ca="1" si="0"/>
        <v>46001.254160069446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46001.254160069446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46001.254160069446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46001.254160069446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46001.254160069446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46001.254160069446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46001.254160069446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46001.254160069446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46001.254160069446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46001.254160069446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46001.254160069446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46001.254160069446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46001.254160069446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46001.254160069446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46001.254160069446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46001.254160069446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46001.254160069446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46001.254160069446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46001.254160069446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46001.254160069446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46001.254160069446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46001.254160069446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46001.254160069446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46001.254160069446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46001.254160069446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46001.254160069446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46001.254160069446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46001.254160069446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46001.254160069446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46001.254160069446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46001.254160069446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46001.254160069446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46001.254160069446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46001.254160069446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46001.254160069446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46001.254160069446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46001.254160069446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46001.254160069446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46001.254160069446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46001.254160069446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46001.254160069446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46001.254160069446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46001.254160069446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46001.254160069446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46001.254160069446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46001.254160069446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46001.254160069446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46001.254160069446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46001.254160069446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46001.254160069446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46001.254160069446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46001.254160069446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46001.254160069446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46001.254160069446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46001.254160069446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46001.254160069446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46001.254160069446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46001.254160069446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46001.254160069446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46001.254160069446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46001.254160069446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46001.254160069446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46001.254160069446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46001.254160069446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46001.254160069446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46001.254160069446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46001.254160069446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46001.254160069446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46001.254160069446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46001.254160069446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46001.254160069446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46001.254160069446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46001.254160069446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46001.254160069446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46001.254160069446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46001.254160069446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46001.254160069446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46001.254160069446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46001.254160069446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46001.254160069446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46001.254160069446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46001.254160069446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46001.254160069446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46001.254160069446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46001.254160069446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46001.254160069446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46001.254160069446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46001.254160069446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46001.254160069446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46001.254160069446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46001.254160069446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46001.254160069446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46001.254160069446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46001.254160069446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46001.254160069446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46001.254160069446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46001.254160069446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46001.254160069446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46001.254160069446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46001.254160069446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46001.254160069446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46001.254160069446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46001.254160069446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46001.254160069446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46001.254160069446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46001.254160069446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46001.254160069446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46001.254160069446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46001.254160069446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46001.254160069446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46001.254160069446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46001.254160069446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46001.254160069446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46001.254160069446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46001.254160069446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46001.254160069446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46001.254160069446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46001.254160069446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46001.254160069446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46001.254160069446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46001.254160069446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46001.254160069446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46001.254160069446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46001.254160069446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46001.254160069446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46001.254160069446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46001.254160069446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46001.254160069446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46001.254160069446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46001.254160069446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46001.254160069446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46001.254160069446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46001.254160069446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46001.254160069446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46001.254160069446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46001.254160069446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46001.254160069446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46001.254160069446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46001.254160069446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46001.254160069446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46001.254160069446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46001.254160069446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46001.254160069446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46001.254160069446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46001.254160069446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46001.254160069446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46001.254160069446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46001.254160069446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46001.254160069446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46001.254160069446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46001.254160069446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46001.254160069446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46001.254160069446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46001.254160069446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46001.254160069446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46001.254160069446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46001.254160069446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46001.254160069446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46001.254160069446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46001.254160069446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46001.254160069446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46001.254160069446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46001.254160069446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46001.254160069446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46001.254160069446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46001.254160069446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46001.254160069446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46001.254160069446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46001.254160069446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46001.254160069446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46001.254160069446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46001.254160069446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46001.254160069446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46001.254160069446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46001.254160069446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46001.254160069446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46001.254160069446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46001.254160069446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46001.254160069446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46001.254160069446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46001.254160069446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46001.254160069446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46001.254160069446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46001.254160069446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46001.254160069446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46001.254160069446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46001.254160069446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46001.254160069446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46001.254160069446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46001.254160069446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46001.254160069446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46001.254160069446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46001.254160069446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46001.254160069446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46001.254160069446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46001.254160069446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46001.254160069446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46001.254160069446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46001.254160069446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46001.254160069446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46001.254160069446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46001.254160069446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46001.254160069446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46001.254160069446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46001.254160069446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46001.254160069446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46001.254160069446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46001.254160069446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46001.254160069446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46001.254160069446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46001.254160069446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46001.254160069446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46001.254160069446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46001.254160069446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46001.254160069446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46001.254160069446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46001.254160069446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46001.254160069446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46001.254160069446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46001.254160069446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46001.254160069446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46001.254160069446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46001.254160069446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46001.254160069446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46001.254160069446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46001.254160069446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46001.254160069446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46001.254160069446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46001.254160069446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46001.254160069446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46001.254160069446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46001.254160069446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46001.254160069446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46001.254160069446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46001.254160069446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46001.254160069446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46001.254160069446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46001.254160069446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46001.254160069446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46001.254160069446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46001.254160069446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46001.254160069446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46001.254160069446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46001.254160069446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46001.254160069446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46001.254160069446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46001.254160069446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46001.254160069446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46001.254160069446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46001.254160069446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46001.254160069446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46001.254160069446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46001.254160069446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46001.254160069446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46001.254160069446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46001.254160069446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46001.254160069446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46001.254160069446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46001.254160069446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46001.254160069446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46001.254160069446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46001.254160069446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46001.254160069446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46001.254160069446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46001.254160069446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46001.254160069446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46001.254160069446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46001.254160069446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46001.254160069446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46001.254160069446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46001.254160069446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46001.254160069446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46001.254160069446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46001.254160069446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46001.254160069446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46001.254160069446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46001.254160069446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46001.254160069446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46001.254160069446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46001.254160069446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46001.254160069446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46001.254160069446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46001.254160069446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46001.254160069446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46001.254160069446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46001.254160069446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46001.254160069446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46001.254160069446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46001.254160069446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46001.254160069446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46001.254160069446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46001.254160069446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46001.254160069446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46001.254160069446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46001.254160069446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46001.254160069446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46001.254160069446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46001.254160069446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46001.254160069446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46001.254160069446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46001.254160069446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46001.254160069446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46001.254160069446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46001.254160069446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46001.254160069446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46001.254160069446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46001.254160069446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46001.254160069446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46001.254160069446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46001.254160069446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46001.254160069446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46001.254160069446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46001.254160069446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46001.254160069446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46001.254160069446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46001.254160069446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46001.254160069446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46001.254160069446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46001.254160069446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46001.254160069446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46001.254160069446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46001.254160069446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46001.254160069446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46001.254160069446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46001.254160069446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46001.254160069446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46001.254160069446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46001.254160069446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46001.254160069446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46001.254160069446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46001.254160069446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46001.254160069446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46001.254160069446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46001.254160069446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46001.254160069446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46001.254160069446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46001.254160069446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46001.254160069446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46001.254160069446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46001.254160069446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46001.254160069446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46001.254160069446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46001.254160069446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46001.254160069446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46001.254160069446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46001.254160069446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46001.254160069446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46001.254160069446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46001.254160069446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46001.254160069446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46001.254160069446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46001.254160069446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46001.254160069446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46001.254160069446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46001.254160069446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46001.254160069446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46001.254160069446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46001.254160069446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46001.254160069446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46001.254160069446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46001.254160069446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46001.254160069446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46001.254160069446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46001.254160069446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46001.254160069446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46001.254160069446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46001.254160069446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46001.254160069446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46001.254160069446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46001.254160069446</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46001.254160069446</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2025-12-10T03:07:35Z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